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2-politiques_publiques\13-connaissances_statistiques\14-publications_internet\2. données\2 productions végétales\valorisation pk\"/>
    </mc:Choice>
  </mc:AlternateContent>
  <bookViews>
    <workbookView xWindow="0" yWindow="0" windowWidth="28800" windowHeight="12330" tabRatio="602"/>
  </bookViews>
  <sheets>
    <sheet name="Methodo" sheetId="13" r:id="rId1"/>
    <sheet name="Abricot" sheetId="15" r:id="rId2"/>
    <sheet name="Cerise" sheetId="16" r:id="rId3"/>
    <sheet name="Pêche" sheetId="4" r:id="rId4"/>
    <sheet name="Pomme" sheetId="14" r:id="rId5"/>
    <sheet name="Prune" sheetId="17" r:id="rId6"/>
  </sheets>
  <definedNames>
    <definedName name="_xlnm.Print_Titles" localSheetId="1">Abricot!$7:$8</definedName>
    <definedName name="_xlnm.Print_Titles" localSheetId="2">Cerise!$7:$8</definedName>
    <definedName name="_xlnm.Print_Titles" localSheetId="3">Pêche!$7:$8</definedName>
    <definedName name="_xlnm.Print_Titles" localSheetId="4">Pomme!$7:$8</definedName>
    <definedName name="_xlnm.Print_Titles" localSheetId="5">Prune!$7:$8</definedName>
    <definedName name="_xlnm.Print_Area" localSheetId="1">Abricot!$A$1:$H$71</definedName>
    <definedName name="_xlnm.Print_Area" localSheetId="2">Cerise!$A$1:$H$71</definedName>
    <definedName name="_xlnm.Print_Area" localSheetId="0">Methodo!$A$1:$K$37</definedName>
    <definedName name="_xlnm.Print_Area" localSheetId="3">Pêche!$A$1:$I$71</definedName>
    <definedName name="_xlnm.Print_Area" localSheetId="4">Pomme!$A$1:$I$71</definedName>
    <definedName name="_xlnm.Print_Area" localSheetId="5">Prune!$A$1:$I$71</definedName>
  </definedNames>
  <calcPr calcId="162913"/>
</workbook>
</file>

<file path=xl/calcChain.xml><?xml version="1.0" encoding="utf-8"?>
<calcChain xmlns="http://schemas.openxmlformats.org/spreadsheetml/2006/main">
  <c r="F48" i="16" l="1"/>
  <c r="F48" i="15"/>
  <c r="F48" i="17"/>
  <c r="F48" i="4"/>
  <c r="F48" i="14"/>
  <c r="F47" i="16"/>
  <c r="F47" i="15"/>
  <c r="F47" i="17"/>
  <c r="F47" i="4"/>
  <c r="F47" i="14"/>
  <c r="F46" i="16"/>
  <c r="F46" i="15"/>
  <c r="F46" i="17"/>
  <c r="F46" i="4"/>
  <c r="F46" i="14"/>
  <c r="F45" i="16"/>
  <c r="F45" i="15"/>
  <c r="F45" i="17"/>
  <c r="F45" i="4"/>
  <c r="F45" i="14"/>
  <c r="F44" i="16"/>
  <c r="F44" i="15"/>
  <c r="F44" i="17"/>
  <c r="F44" i="4"/>
  <c r="F44" i="14"/>
  <c r="F18" i="16" l="1"/>
  <c r="F18" i="15"/>
  <c r="F18" i="17"/>
  <c r="F18" i="4"/>
  <c r="F18" i="14"/>
  <c r="F17" i="16"/>
  <c r="F17" i="15"/>
  <c r="F17" i="17"/>
  <c r="F17" i="4"/>
  <c r="F17" i="14"/>
  <c r="F15" i="16"/>
  <c r="F15" i="15"/>
  <c r="F15" i="17"/>
  <c r="F15" i="4"/>
  <c r="F15" i="14"/>
  <c r="F14" i="17"/>
  <c r="F14" i="16"/>
  <c r="F14" i="15"/>
  <c r="F14" i="4"/>
  <c r="F14" i="14"/>
  <c r="F12" i="15"/>
  <c r="F12" i="16"/>
  <c r="F12" i="17"/>
  <c r="F12" i="4"/>
  <c r="F12" i="14"/>
  <c r="E12" i="17" l="1"/>
  <c r="D12" i="17"/>
  <c r="E12" i="14"/>
  <c r="E12" i="4"/>
  <c r="D12" i="4"/>
  <c r="D12" i="16"/>
  <c r="E12" i="16"/>
  <c r="E12" i="15"/>
</calcChain>
</file>

<file path=xl/sharedStrings.xml><?xml version="1.0" encoding="utf-8"?>
<sst xmlns="http://schemas.openxmlformats.org/spreadsheetml/2006/main" count="300" uniqueCount="49">
  <si>
    <t>Occitanie</t>
  </si>
  <si>
    <t>Nombre de parcelles enquêtées</t>
  </si>
  <si>
    <t>Surfaces extrapolées (ha)</t>
  </si>
  <si>
    <t>Part surfaces irriguées (% de la sole implantée)</t>
  </si>
  <si>
    <t>Part des surfaces conduites en agriculture biologique</t>
  </si>
  <si>
    <t>Protection phytosanitaire</t>
  </si>
  <si>
    <t>herbicides</t>
  </si>
  <si>
    <t>fongicides</t>
  </si>
  <si>
    <t>insecticides</t>
  </si>
  <si>
    <t>au moins un traitement</t>
  </si>
  <si>
    <t>Fertilisation</t>
  </si>
  <si>
    <t xml:space="preserve">Fertilisation minérale azotée </t>
  </si>
  <si>
    <t>part des surfaces fertilisées %</t>
  </si>
  <si>
    <t xml:space="preserve">nombre moyen d'apport </t>
  </si>
  <si>
    <t xml:space="preserve">dose moyenne (kg/ha) </t>
  </si>
  <si>
    <t>Fertilisation phosphore minéral</t>
  </si>
  <si>
    <t>Fertilisation potasse minéral</t>
  </si>
  <si>
    <t>Fertlisation soufre minéral</t>
  </si>
  <si>
    <t>Sans fertilisation</t>
  </si>
  <si>
    <t>part des surfaces non fertilisées %</t>
  </si>
  <si>
    <r>
      <t xml:space="preserve">Généralités
</t>
    </r>
    <r>
      <rPr>
        <b/>
        <sz val="9"/>
        <rFont val="Arial"/>
        <family val="2"/>
      </rPr>
      <t>parcelles enquêtées</t>
    </r>
  </si>
  <si>
    <t>Chiffres clés - Pratiques culturales en arboriculture</t>
  </si>
  <si>
    <t>PECHE</t>
  </si>
  <si>
    <t>Les enquêtes sur les pratiques culturales en arboriculture font partie d’un ensemble d’enquêtes sur les pratiques agricoles. Un de leurs objectifs principaux est le suivi de l’utilisation des pesticides. En effet, leur usage constitue un enjeu majeur de développement durable en raison de leur impact en termes de risques environnementaux et sanitaires.
L’objectif de l’enquête est de décrire les pratiques des agriculteurs et les raisonnements conduisant à doser la fertilisation azotée et le déclenchement des interventions phytosanitaires sur les parcelles. Les données collectées permettent de renseigner certains indicateurs agri-environnementaux et notamment ceux relatifs à l’usage des produits phytopharmaceutiques.
Cette enquête permet d’assurer un suivi du plan d’action Ecophyto 2 qui vise à réduire progressivement l’utilisation de produits phytopharmaceutiques. Par ailleurs, elle permet de répondre en partie au règlement (CE) n°1185/2009 du Parlement européen et du Conseil du 25 novembre 2009 relatif aux statistiques sur les pesticides.</t>
  </si>
  <si>
    <t>POMME</t>
  </si>
  <si>
    <t>ABRICOT</t>
  </si>
  <si>
    <t>CERISE</t>
  </si>
  <si>
    <t>PRUNE</t>
  </si>
  <si>
    <t>autres</t>
  </si>
  <si>
    <t xml:space="preserve">biocontrôle </t>
  </si>
  <si>
    <t>hors biocontrôle</t>
  </si>
  <si>
    <t>Gestion du sol</t>
  </si>
  <si>
    <t>Surface de la culture (ha - données SAA)</t>
  </si>
  <si>
    <t>IFT moyen (parcelles traitées)</t>
  </si>
  <si>
    <t>Nombre moyen de traitements appliqués (parcelles traitées)</t>
  </si>
  <si>
    <t>Surfaces ayant reçu au moins un traitement (% de la sole implantée)</t>
  </si>
  <si>
    <t>Rendement moyen (tonne/ha)</t>
  </si>
  <si>
    <t>Part surface extrapolée / Surface SAA</t>
  </si>
  <si>
    <t>IFT Percentile 70</t>
  </si>
  <si>
    <r>
      <t xml:space="preserve">Enherbement (% de la superficie extrapolée des parcelles)
</t>
    </r>
    <r>
      <rPr>
        <sz val="10"/>
        <rFont val="Arial"/>
        <family val="2"/>
      </rPr>
      <t>implantation sur la parcelle d'un enherbement inter-rang, sous le rang ou les deux</t>
    </r>
  </si>
  <si>
    <t>herbicides (parcelles ayant reçu )</t>
  </si>
  <si>
    <t>ensemble des traitements</t>
  </si>
  <si>
    <t>https://agreste.agriculture.gouv.fr/agreste-web/accueil/</t>
  </si>
  <si>
    <t>Vous pouvez retrouver les questionnaires d'enquête sur le site du ministère de l'agriculture et de l'alimentation :</t>
  </si>
  <si>
    <t>Source : SSP – Agreste – enquête sur les pratiques culturales en arboriculture 2015 et sur les pratiques phytosanitaires en arboriculture 2012</t>
  </si>
  <si>
    <r>
      <t>Enherbement inter-rang</t>
    </r>
    <r>
      <rPr>
        <sz val="10"/>
        <rFont val="Arial"/>
        <family val="2"/>
      </rPr>
      <t xml:space="preserve"> (% de l'ensemble des surfaces)</t>
    </r>
  </si>
  <si>
    <r>
      <t xml:space="preserve">Enherbement inter-rang </t>
    </r>
    <r>
      <rPr>
        <sz val="10"/>
        <rFont val="Arial"/>
        <family val="2"/>
      </rPr>
      <t>(% de l'ensemble des surfaces)</t>
    </r>
  </si>
  <si>
    <r>
      <rPr>
        <b/>
        <sz val="10"/>
        <rFont val="Arial"/>
        <family val="2"/>
      </rPr>
      <t xml:space="preserve">Unité statistique enquêtée : </t>
    </r>
    <r>
      <rPr>
        <sz val="10"/>
        <rFont val="Arial"/>
        <family val="2"/>
      </rPr>
      <t xml:space="preserve">
Lot de verger sur 7 espèces : pomme, abricot, pêche-nectarine, prune, cerise, agrumes et banane.
Tout ou partie d’une parcelle plantée avec une même espèce fruitière, une même variété, une même année de première feuille ou de surgreffage, une même densité de plantation et conduite selon des pratiques homogènes (fertilisation, traitements phytosanitaires…).
</t>
    </r>
    <r>
      <rPr>
        <b/>
        <sz val="10"/>
        <rFont val="Arial"/>
        <family val="2"/>
      </rPr>
      <t xml:space="preserve">Période de référence :
</t>
    </r>
    <r>
      <rPr>
        <sz val="10"/>
        <rFont val="Arial"/>
        <family val="2"/>
      </rPr>
      <t>Pour l'enquête "Pratiques phytosanitaires en arboriculture 2018" : Campagne 2018 (collecte en 2019).</t>
    </r>
    <r>
      <rPr>
        <b/>
        <sz val="10"/>
        <rFont val="Arial"/>
        <family val="2"/>
      </rPr>
      <t xml:space="preserve">
</t>
    </r>
    <r>
      <rPr>
        <sz val="10"/>
        <rFont val="Arial"/>
        <family val="2"/>
      </rPr>
      <t>Pour l'enquête "Pratiques culturales en arboriculture 2015" : Campagne 2015 (collecte en 2016).
Pour l'enquête "Pratiques phytosanitaires en arboriculture 2012" : Campagne 2012 (collecte en 2013).</t>
    </r>
  </si>
  <si>
    <t>Source : SSP – Agreste – enquête sur les pratiques culturales en arboriculture 2015 et sur les pratiques phytosanitaires en arboriculture 2012 et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</si>
</sst>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 _€_-;\-* #,##0.00\ _€_-;_-* &quot;-&quot;??\ _€_-;_-@_-"/>
    <numFmt numFmtId="164" formatCode="#,##0.0"/>
    <numFmt numFmtId="165" formatCode="###0.00"/>
    <numFmt numFmtId="166" formatCode="0.0"/>
  </numFmts>
  <fonts count="1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9"/>
      <name val="Arial"/>
      <family val="2"/>
    </font>
    <font>
      <b/>
      <sz val="10"/>
      <name val="Arial"/>
      <family val="2"/>
    </font>
    <font>
      <sz val="9"/>
      <name val="Arial"/>
      <family val="2"/>
    </font>
    <font>
      <b/>
      <sz val="11"/>
      <name val="Arial"/>
      <family val="2"/>
    </font>
    <font>
      <sz val="9"/>
      <color indexed="8"/>
      <name val="Arial"/>
      <family val="2"/>
    </font>
    <font>
      <b/>
      <sz val="9"/>
      <name val="Arial"/>
      <family val="2"/>
    </font>
    <font>
      <sz val="8"/>
      <color indexed="8"/>
      <name val="Arial"/>
      <family val="2"/>
    </font>
    <font>
      <b/>
      <sz val="11"/>
      <color indexed="8"/>
      <name val="Arial"/>
      <family val="2"/>
    </font>
    <font>
      <b/>
      <sz val="9"/>
      <color indexed="8"/>
      <name val="Arial"/>
      <family val="2"/>
    </font>
    <font>
      <sz val="10"/>
      <name val="Arial"/>
      <family val="2"/>
    </font>
    <font>
      <sz val="8"/>
      <color theme="1"/>
      <name val="Arial"/>
      <family val="2"/>
    </font>
    <font>
      <b/>
      <sz val="9"/>
      <color rgb="FFFF0000"/>
      <name val="Arial"/>
      <family val="2"/>
    </font>
    <font>
      <b/>
      <sz val="16"/>
      <color theme="8" tint="-0.499984740745262"/>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bgColor indexed="9"/>
      </patternFill>
    </fill>
  </fills>
  <borders count="27">
    <border>
      <left/>
      <right/>
      <top/>
      <bottom/>
      <diagonal/>
    </border>
    <border>
      <left style="thin">
        <color indexed="21"/>
      </left>
      <right style="thin">
        <color indexed="21"/>
      </right>
      <top/>
      <bottom/>
      <diagonal/>
    </border>
    <border>
      <left style="medium">
        <color indexed="21"/>
      </left>
      <right style="thin">
        <color indexed="21"/>
      </right>
      <top/>
      <bottom/>
      <diagonal/>
    </border>
    <border>
      <left style="thin">
        <color indexed="21"/>
      </left>
      <right style="thin">
        <color indexed="21"/>
      </right>
      <top/>
      <bottom style="thin">
        <color indexed="21"/>
      </bottom>
      <diagonal/>
    </border>
    <border>
      <left style="medium">
        <color indexed="21"/>
      </left>
      <right style="thin">
        <color indexed="21"/>
      </right>
      <top/>
      <bottom style="thin">
        <color indexed="21"/>
      </bottom>
      <diagonal/>
    </border>
    <border>
      <left style="thin">
        <color indexed="21"/>
      </left>
      <right style="thin">
        <color indexed="21"/>
      </right>
      <top style="thin">
        <color indexed="21"/>
      </top>
      <bottom/>
      <diagonal/>
    </border>
    <border>
      <left style="medium">
        <color indexed="21"/>
      </left>
      <right style="thin">
        <color indexed="21"/>
      </right>
      <top style="thin">
        <color indexed="21"/>
      </top>
      <bottom/>
      <diagonal/>
    </border>
    <border>
      <left style="thin">
        <color indexed="21"/>
      </left>
      <right style="thin">
        <color indexed="21"/>
      </right>
      <top/>
      <bottom style="medium">
        <color indexed="21"/>
      </bottom>
      <diagonal/>
    </border>
    <border>
      <left style="medium">
        <color indexed="21"/>
      </left>
      <right style="thin">
        <color indexed="21"/>
      </right>
      <top/>
      <bottom style="medium">
        <color indexed="21"/>
      </bottom>
      <diagonal/>
    </border>
    <border>
      <left style="medium">
        <color indexed="21"/>
      </left>
      <right style="thin">
        <color indexed="21"/>
      </right>
      <top style="medium">
        <color indexed="21"/>
      </top>
      <bottom/>
      <diagonal/>
    </border>
    <border>
      <left/>
      <right style="medium">
        <color indexed="21"/>
      </right>
      <top/>
      <bottom/>
      <diagonal/>
    </border>
    <border>
      <left/>
      <right style="medium">
        <color indexed="21"/>
      </right>
      <top/>
      <bottom style="medium">
        <color indexed="21"/>
      </bottom>
      <diagonal/>
    </border>
    <border>
      <left/>
      <right style="medium">
        <color indexed="21"/>
      </right>
      <top/>
      <bottom style="thin">
        <color indexed="21"/>
      </bottom>
      <diagonal/>
    </border>
    <border>
      <left/>
      <right style="medium">
        <color indexed="21"/>
      </right>
      <top style="thin">
        <color indexed="21"/>
      </top>
      <bottom/>
      <diagonal/>
    </border>
    <border>
      <left style="thin">
        <color indexed="21"/>
      </left>
      <right style="thin">
        <color indexed="21"/>
      </right>
      <top style="medium">
        <color indexed="21"/>
      </top>
      <bottom/>
      <diagonal/>
    </border>
    <border>
      <left style="medium">
        <color indexed="21"/>
      </left>
      <right style="thin">
        <color indexed="21"/>
      </right>
      <top style="thin">
        <color indexed="21"/>
      </top>
      <bottom style="medium">
        <color indexed="21"/>
      </bottom>
      <diagonal/>
    </border>
    <border>
      <left/>
      <right/>
      <top style="medium">
        <color rgb="FF609E9B"/>
      </top>
      <bottom style="thin">
        <color indexed="21"/>
      </bottom>
      <diagonal/>
    </border>
    <border>
      <left/>
      <right style="medium">
        <color rgb="FF609E9B"/>
      </right>
      <top style="medium">
        <color rgb="FF609E9B"/>
      </top>
      <bottom style="thin">
        <color indexed="21"/>
      </bottom>
      <diagonal/>
    </border>
    <border>
      <left style="medium">
        <color rgb="FF609E9B"/>
      </left>
      <right/>
      <top style="medium">
        <color rgb="FF609E9B"/>
      </top>
      <bottom style="thin">
        <color indexed="21"/>
      </bottom>
      <diagonal/>
    </border>
    <border>
      <left style="thin">
        <color rgb="FF609E9B"/>
      </left>
      <right style="medium">
        <color indexed="21"/>
      </right>
      <top style="thin">
        <color indexed="21"/>
      </top>
      <bottom style="medium">
        <color indexed="21"/>
      </bottom>
      <diagonal/>
    </border>
    <border>
      <left style="thin">
        <color indexed="21"/>
      </left>
      <right/>
      <top style="thin">
        <color indexed="21"/>
      </top>
      <bottom/>
      <diagonal/>
    </border>
    <border>
      <left style="thin">
        <color indexed="21"/>
      </left>
      <right style="thin">
        <color rgb="FF609E9B"/>
      </right>
      <top/>
      <bottom/>
      <diagonal/>
    </border>
    <border>
      <left/>
      <right style="medium">
        <color indexed="21"/>
      </right>
      <top style="medium">
        <color indexed="21"/>
      </top>
      <bottom/>
      <diagonal/>
    </border>
    <border>
      <left style="thin">
        <color indexed="21"/>
      </left>
      <right style="thin">
        <color rgb="FF609E9B"/>
      </right>
      <top style="medium">
        <color indexed="21"/>
      </top>
      <bottom/>
      <diagonal/>
    </border>
    <border>
      <left style="thin">
        <color indexed="21"/>
      </left>
      <right style="thin">
        <color rgb="FF609E9B"/>
      </right>
      <top/>
      <bottom style="thin">
        <color indexed="21"/>
      </bottom>
      <diagonal/>
    </border>
    <border>
      <left style="thin">
        <color indexed="21"/>
      </left>
      <right style="thin">
        <color rgb="FF609E9B"/>
      </right>
      <top style="thin">
        <color indexed="21"/>
      </top>
      <bottom/>
      <diagonal/>
    </border>
    <border>
      <left style="thin">
        <color indexed="21"/>
      </left>
      <right style="thin">
        <color rgb="FF609E9B"/>
      </right>
      <top/>
      <bottom style="medium">
        <color indexed="21"/>
      </bottom>
      <diagonal/>
    </border>
  </borders>
  <cellStyleXfs count="8">
    <xf numFmtId="0" fontId="0" fillId="0" borderId="0"/>
    <xf numFmtId="44" fontId="3" fillId="0" borderId="0" applyFont="0" applyFill="0" applyBorder="0" applyAlignment="0" applyProtection="0"/>
    <xf numFmtId="0" fontId="2" fillId="0" borderId="0"/>
    <xf numFmtId="0" fontId="1" fillId="0" borderId="0"/>
    <xf numFmtId="0" fontId="14" fillId="0" borderId="0"/>
    <xf numFmtId="43" fontId="14" fillId="0" borderId="0" applyFont="0" applyFill="0" applyBorder="0" applyAlignment="0" applyProtection="0"/>
    <xf numFmtId="44" fontId="14" fillId="0" borderId="0" applyFont="0" applyFill="0" applyBorder="0" applyAlignment="0" applyProtection="0"/>
    <xf numFmtId="0" fontId="18" fillId="0" borderId="0" applyNumberFormat="0" applyFill="0" applyBorder="0" applyAlignment="0" applyProtection="0"/>
  </cellStyleXfs>
  <cellXfs count="113">
    <xf numFmtId="0" fontId="0" fillId="0" borderId="0" xfId="0"/>
    <xf numFmtId="0" fontId="5" fillId="2" borderId="0" xfId="0" applyFont="1" applyFill="1" applyAlignment="1">
      <alignment vertical="center"/>
    </xf>
    <xf numFmtId="3" fontId="5" fillId="2" borderId="0" xfId="0" applyNumberFormat="1" applyFont="1" applyFill="1" applyAlignment="1">
      <alignment vertical="center"/>
    </xf>
    <xf numFmtId="0" fontId="8" fillId="2" borderId="0" xfId="0" applyFont="1" applyFill="1" applyAlignment="1">
      <alignment vertical="center"/>
    </xf>
    <xf numFmtId="3" fontId="5" fillId="2" borderId="1" xfId="0" applyNumberFormat="1" applyFont="1" applyFill="1" applyBorder="1" applyAlignment="1">
      <alignment horizontal="right" vertical="center"/>
    </xf>
    <xf numFmtId="0" fontId="5" fillId="2" borderId="0" xfId="0" applyFont="1" applyFill="1" applyBorder="1" applyAlignment="1">
      <alignment vertical="center"/>
    </xf>
    <xf numFmtId="0" fontId="8" fillId="2" borderId="0" xfId="0" applyFont="1" applyFill="1" applyAlignment="1">
      <alignment horizontal="center" vertical="center"/>
    </xf>
    <xf numFmtId="3" fontId="0" fillId="2" borderId="0" xfId="0" applyNumberFormat="1" applyFill="1" applyAlignment="1">
      <alignment vertical="center"/>
    </xf>
    <xf numFmtId="3" fontId="4" fillId="2" borderId="0" xfId="0" applyNumberFormat="1" applyFont="1" applyFill="1" applyAlignment="1">
      <alignment vertical="center"/>
    </xf>
    <xf numFmtId="3" fontId="7" fillId="2" borderId="0" xfId="0" applyNumberFormat="1" applyFont="1" applyFill="1" applyAlignment="1">
      <alignment vertical="center"/>
    </xf>
    <xf numFmtId="3" fontId="5" fillId="2" borderId="1" xfId="0" applyNumberFormat="1" applyFont="1" applyFill="1" applyBorder="1" applyAlignment="1">
      <alignment horizontal="right" vertical="center" wrapText="1"/>
    </xf>
    <xf numFmtId="0" fontId="0" fillId="2" borderId="0" xfId="0" applyFill="1"/>
    <xf numFmtId="0" fontId="10" fillId="2" borderId="0" xfId="0" applyFont="1" applyFill="1" applyBorder="1" applyAlignment="1">
      <alignment horizontal="center" vertical="center"/>
    </xf>
    <xf numFmtId="3" fontId="9" fillId="3" borderId="0" xfId="0" applyNumberFormat="1" applyFont="1" applyFill="1" applyBorder="1" applyAlignment="1">
      <alignment horizontal="right" vertical="center"/>
    </xf>
    <xf numFmtId="3" fontId="5" fillId="2" borderId="0" xfId="0" applyNumberFormat="1" applyFont="1" applyFill="1" applyBorder="1" applyAlignment="1">
      <alignment horizontal="right" vertical="center"/>
    </xf>
    <xf numFmtId="4" fontId="5" fillId="2" borderId="0" xfId="0" applyNumberFormat="1" applyFont="1" applyFill="1" applyBorder="1" applyAlignment="1">
      <alignment horizontal="right" vertical="center"/>
    </xf>
    <xf numFmtId="3" fontId="13" fillId="3" borderId="0" xfId="0" applyNumberFormat="1" applyFont="1" applyFill="1" applyBorder="1" applyAlignment="1">
      <alignment horizontal="right" vertical="center" wrapText="1"/>
    </xf>
    <xf numFmtId="165" fontId="9" fillId="3" borderId="0"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2" fontId="5" fillId="2" borderId="0" xfId="0" applyNumberFormat="1" applyFont="1" applyFill="1" applyBorder="1" applyAlignment="1">
      <alignment horizontal="right" vertical="center"/>
    </xf>
    <xf numFmtId="1" fontId="9" fillId="3" borderId="0" xfId="0" applyNumberFormat="1" applyFont="1" applyFill="1" applyBorder="1" applyAlignment="1">
      <alignment horizontal="right" vertical="center"/>
    </xf>
    <xf numFmtId="1" fontId="5" fillId="2" borderId="0" xfId="0" applyNumberFormat="1" applyFont="1" applyFill="1" applyBorder="1" applyAlignment="1">
      <alignment horizontal="right" vertical="center"/>
    </xf>
    <xf numFmtId="3" fontId="9" fillId="3" borderId="0" xfId="0" applyNumberFormat="1" applyFont="1" applyFill="1" applyBorder="1" applyAlignment="1">
      <alignment horizontal="right" vertical="center" wrapText="1"/>
    </xf>
    <xf numFmtId="164" fontId="9" fillId="3" borderId="0" xfId="0" applyNumberFormat="1" applyFont="1" applyFill="1" applyBorder="1" applyAlignment="1">
      <alignment horizontal="right" vertical="center"/>
    </xf>
    <xf numFmtId="0" fontId="15" fillId="4" borderId="0" xfId="2" applyFont="1" applyFill="1" applyBorder="1"/>
    <xf numFmtId="0" fontId="15" fillId="0" borderId="0" xfId="2" applyFont="1" applyFill="1" applyBorder="1"/>
    <xf numFmtId="0" fontId="10" fillId="4" borderId="1" xfId="0" applyFont="1" applyFill="1" applyBorder="1" applyAlignment="1">
      <alignment vertical="center" wrapText="1"/>
    </xf>
    <xf numFmtId="164" fontId="0" fillId="2" borderId="0" xfId="0" applyNumberFormat="1" applyFill="1" applyAlignment="1">
      <alignment vertical="center"/>
    </xf>
    <xf numFmtId="0" fontId="5" fillId="2" borderId="1" xfId="0" applyFont="1" applyFill="1" applyBorder="1" applyAlignment="1">
      <alignment vertical="center" wrapText="1"/>
    </xf>
    <xf numFmtId="0" fontId="5" fillId="2" borderId="3" xfId="0" applyFont="1" applyFill="1" applyBorder="1" applyAlignment="1">
      <alignment vertical="center" wrapText="1"/>
    </xf>
    <xf numFmtId="3" fontId="10" fillId="2" borderId="5" xfId="0" applyNumberFormat="1" applyFont="1" applyFill="1" applyBorder="1" applyAlignment="1">
      <alignment vertical="center"/>
    </xf>
    <xf numFmtId="3" fontId="10" fillId="2" borderId="1" xfId="0" applyNumberFormat="1" applyFont="1" applyFill="1" applyBorder="1" applyAlignment="1">
      <alignment vertical="center"/>
    </xf>
    <xf numFmtId="3" fontId="10" fillId="2" borderId="1" xfId="0" applyNumberFormat="1" applyFont="1" applyFill="1" applyBorder="1" applyAlignment="1">
      <alignment horizontal="left" vertical="center" wrapText="1"/>
    </xf>
    <xf numFmtId="3" fontId="10" fillId="2" borderId="1" xfId="0" applyNumberFormat="1" applyFont="1" applyFill="1" applyBorder="1" applyAlignment="1">
      <alignment horizontal="left" vertical="center"/>
    </xf>
    <xf numFmtId="3" fontId="10" fillId="2" borderId="5" xfId="0" applyNumberFormat="1" applyFont="1" applyFill="1" applyBorder="1" applyAlignment="1">
      <alignment vertical="center" wrapText="1"/>
    </xf>
    <xf numFmtId="0" fontId="5" fillId="4" borderId="7" xfId="0" applyFont="1" applyFill="1" applyBorder="1" applyAlignment="1">
      <alignment horizontal="right" vertical="center"/>
    </xf>
    <xf numFmtId="0" fontId="5" fillId="4" borderId="1" xfId="0" applyFont="1" applyFill="1" applyBorder="1" applyAlignment="1">
      <alignment horizontal="right" vertical="center"/>
    </xf>
    <xf numFmtId="166" fontId="5" fillId="4" borderId="7" xfId="0" applyNumberFormat="1" applyFont="1" applyFill="1" applyBorder="1" applyAlignment="1">
      <alignment horizontal="right" vertical="center"/>
    </xf>
    <xf numFmtId="3" fontId="5" fillId="4" borderId="5" xfId="0" applyNumberFormat="1" applyFont="1" applyFill="1" applyBorder="1" applyAlignment="1">
      <alignment horizontal="right" vertical="center"/>
    </xf>
    <xf numFmtId="0" fontId="14" fillId="2" borderId="1" xfId="0" applyFont="1" applyFill="1" applyBorder="1" applyAlignment="1">
      <alignment horizontal="left" vertical="center" wrapText="1"/>
    </xf>
    <xf numFmtId="166" fontId="5" fillId="4" borderId="1" xfId="0" applyNumberFormat="1" applyFont="1" applyFill="1" applyBorder="1" applyAlignment="1">
      <alignment horizontal="right" vertical="center"/>
    </xf>
    <xf numFmtId="3" fontId="5" fillId="2" borderId="0" xfId="0" applyNumberFormat="1" applyFont="1" applyFill="1" applyBorder="1" applyAlignment="1">
      <alignment horizontal="left" vertical="center"/>
    </xf>
    <xf numFmtId="3" fontId="5" fillId="4" borderId="1" xfId="0" applyNumberFormat="1" applyFont="1" applyFill="1" applyBorder="1" applyAlignment="1">
      <alignment horizontal="right" vertical="center"/>
    </xf>
    <xf numFmtId="9" fontId="5" fillId="4" borderId="1" xfId="0" applyNumberFormat="1" applyFont="1" applyFill="1" applyBorder="1" applyAlignment="1">
      <alignment horizontal="right" vertical="center"/>
    </xf>
    <xf numFmtId="9" fontId="9" fillId="5" borderId="1" xfId="0" applyNumberFormat="1" applyFont="1" applyFill="1" applyBorder="1" applyAlignment="1">
      <alignment horizontal="right" vertical="center"/>
    </xf>
    <xf numFmtId="3" fontId="5" fillId="4" borderId="1" xfId="0" applyNumberFormat="1" applyFont="1" applyFill="1" applyBorder="1" applyAlignment="1">
      <alignment horizontal="right" vertical="center" wrapText="1"/>
    </xf>
    <xf numFmtId="164" fontId="5" fillId="4" borderId="1" xfId="0" applyNumberFormat="1" applyFont="1" applyFill="1" applyBorder="1" applyAlignment="1">
      <alignment horizontal="right" vertical="center"/>
    </xf>
    <xf numFmtId="3" fontId="10" fillId="4" borderId="5" xfId="0" applyNumberFormat="1" applyFont="1" applyFill="1" applyBorder="1" applyAlignment="1">
      <alignment horizontal="right" vertical="center" wrapText="1"/>
    </xf>
    <xf numFmtId="164" fontId="10" fillId="4" borderId="1" xfId="0" applyNumberFormat="1" applyFont="1" applyFill="1" applyBorder="1" applyAlignment="1">
      <alignment horizontal="right" vertical="center"/>
    </xf>
    <xf numFmtId="164" fontId="16" fillId="4" borderId="1" xfId="0" applyNumberFormat="1" applyFont="1" applyFill="1" applyBorder="1" applyAlignment="1">
      <alignment horizontal="right" vertical="center"/>
    </xf>
    <xf numFmtId="9" fontId="5" fillId="4" borderId="10" xfId="0" applyNumberFormat="1" applyFont="1" applyFill="1" applyBorder="1" applyAlignment="1">
      <alignment horizontal="right" vertical="center"/>
    </xf>
    <xf numFmtId="164" fontId="10" fillId="4" borderId="10" xfId="0" applyNumberFormat="1" applyFont="1" applyFill="1" applyBorder="1" applyAlignment="1">
      <alignment horizontal="right" vertical="center"/>
    </xf>
    <xf numFmtId="164" fontId="5" fillId="4" borderId="10" xfId="0" applyNumberFormat="1" applyFont="1" applyFill="1" applyBorder="1" applyAlignment="1">
      <alignment horizontal="right" vertical="center" wrapText="1"/>
    </xf>
    <xf numFmtId="164" fontId="5" fillId="4" borderId="10" xfId="0" applyNumberFormat="1" applyFont="1" applyFill="1" applyBorder="1" applyAlignment="1">
      <alignment horizontal="right" vertical="center"/>
    </xf>
    <xf numFmtId="0" fontId="5" fillId="4" borderId="10" xfId="0" applyFont="1" applyFill="1" applyBorder="1" applyAlignment="1">
      <alignment horizontal="right" vertical="center"/>
    </xf>
    <xf numFmtId="166" fontId="5" fillId="4" borderId="10" xfId="0" applyNumberFormat="1" applyFont="1" applyFill="1" applyBorder="1" applyAlignment="1">
      <alignment horizontal="right" vertical="center"/>
    </xf>
    <xf numFmtId="166" fontId="5" fillId="4" borderId="11" xfId="0" applyNumberFormat="1" applyFont="1" applyFill="1" applyBorder="1" applyAlignment="1">
      <alignment horizontal="right" vertical="center"/>
    </xf>
    <xf numFmtId="164" fontId="5" fillId="4" borderId="1" xfId="0" applyNumberFormat="1" applyFont="1" applyFill="1" applyBorder="1" applyAlignment="1">
      <alignment horizontal="right" vertical="center" wrapText="1"/>
    </xf>
    <xf numFmtId="9" fontId="5" fillId="4" borderId="12" xfId="0" applyNumberFormat="1" applyFont="1" applyFill="1" applyBorder="1" applyAlignment="1">
      <alignment horizontal="right" vertical="center"/>
    </xf>
    <xf numFmtId="9" fontId="9" fillId="5" borderId="13" xfId="0" applyNumberFormat="1" applyFont="1" applyFill="1" applyBorder="1" applyAlignment="1">
      <alignment horizontal="right" vertical="center" wrapText="1"/>
    </xf>
    <xf numFmtId="9" fontId="5" fillId="4" borderId="3" xfId="0" applyNumberFormat="1" applyFont="1" applyFill="1" applyBorder="1" applyAlignment="1">
      <alignment horizontal="right" vertical="center"/>
    </xf>
    <xf numFmtId="9" fontId="9" fillId="5" borderId="5" xfId="0" applyNumberFormat="1" applyFont="1" applyFill="1" applyBorder="1" applyAlignment="1">
      <alignment horizontal="right" vertical="center" wrapText="1"/>
    </xf>
    <xf numFmtId="3" fontId="5" fillId="4" borderId="10" xfId="0" applyNumberFormat="1" applyFont="1" applyFill="1" applyBorder="1" applyAlignment="1">
      <alignment horizontal="right" vertical="center"/>
    </xf>
    <xf numFmtId="0" fontId="5" fillId="2" borderId="14" xfId="0" applyFont="1" applyFill="1" applyBorder="1" applyAlignment="1">
      <alignment vertical="center" wrapText="1"/>
    </xf>
    <xf numFmtId="3" fontId="5" fillId="4" borderId="14" xfId="0" applyNumberFormat="1" applyFont="1" applyFill="1" applyBorder="1" applyAlignment="1">
      <alignment horizontal="right" vertical="center"/>
    </xf>
    <xf numFmtId="0" fontId="10" fillId="2" borderId="15" xfId="0" applyFont="1" applyFill="1" applyBorder="1" applyAlignment="1">
      <alignment horizontal="center" vertical="center"/>
    </xf>
    <xf numFmtId="9" fontId="9" fillId="5" borderId="10" xfId="0" applyNumberFormat="1" applyFont="1" applyFill="1" applyBorder="1" applyAlignment="1">
      <alignment horizontal="right" vertical="center" wrapText="1"/>
    </xf>
    <xf numFmtId="3" fontId="5" fillId="4" borderId="13" xfId="0" applyNumberFormat="1" applyFont="1" applyFill="1" applyBorder="1" applyAlignment="1">
      <alignment horizontal="right" vertical="center"/>
    </xf>
    <xf numFmtId="3" fontId="5" fillId="4" borderId="10" xfId="0" applyNumberFormat="1" applyFont="1" applyFill="1" applyBorder="1" applyAlignment="1">
      <alignment horizontal="right" vertical="center" wrapText="1"/>
    </xf>
    <xf numFmtId="3" fontId="10" fillId="4" borderId="13" xfId="0" applyNumberFormat="1" applyFont="1" applyFill="1" applyBorder="1" applyAlignment="1">
      <alignment horizontal="right" vertical="center" wrapText="1"/>
    </xf>
    <xf numFmtId="0" fontId="6" fillId="4" borderId="5" xfId="0" applyFont="1" applyFill="1" applyBorder="1" applyAlignment="1">
      <alignment horizontal="left" vertical="center" wrapText="1"/>
    </xf>
    <xf numFmtId="0" fontId="6" fillId="4" borderId="1" xfId="0" applyFont="1" applyFill="1" applyBorder="1" applyAlignment="1">
      <alignment horizontal="left" vertical="center" wrapText="1"/>
    </xf>
    <xf numFmtId="9" fontId="9" fillId="5" borderId="1" xfId="0" applyNumberFormat="1" applyFont="1" applyFill="1" applyBorder="1" applyAlignment="1">
      <alignment horizontal="right" vertical="center" wrapText="1"/>
    </xf>
    <xf numFmtId="0" fontId="10" fillId="2" borderId="20" xfId="0" applyFont="1" applyFill="1" applyBorder="1" applyAlignment="1">
      <alignment horizontal="center" vertical="center"/>
    </xf>
    <xf numFmtId="0" fontId="10" fillId="2" borderId="19" xfId="0" applyFont="1" applyFill="1" applyBorder="1" applyAlignment="1">
      <alignment horizontal="center" vertical="center"/>
    </xf>
    <xf numFmtId="3" fontId="5" fillId="4" borderId="21" xfId="0" applyNumberFormat="1" applyFont="1" applyFill="1" applyBorder="1" applyAlignment="1">
      <alignment horizontal="right" vertical="center"/>
    </xf>
    <xf numFmtId="3" fontId="5" fillId="4" borderId="22" xfId="0" applyNumberFormat="1" applyFont="1" applyFill="1" applyBorder="1" applyAlignment="1">
      <alignment horizontal="right" vertical="center"/>
    </xf>
    <xf numFmtId="3" fontId="5" fillId="4" borderId="23" xfId="0" applyNumberFormat="1" applyFont="1" applyFill="1" applyBorder="1" applyAlignment="1">
      <alignment horizontal="right" vertical="center"/>
    </xf>
    <xf numFmtId="9" fontId="5" fillId="4" borderId="21" xfId="0" applyNumberFormat="1" applyFont="1" applyFill="1" applyBorder="1" applyAlignment="1">
      <alignment horizontal="right" vertical="center"/>
    </xf>
    <xf numFmtId="164" fontId="5" fillId="4" borderId="21" xfId="0" applyNumberFormat="1" applyFont="1" applyFill="1" applyBorder="1" applyAlignment="1">
      <alignment horizontal="right" vertical="center"/>
    </xf>
    <xf numFmtId="9" fontId="5" fillId="4" borderId="24" xfId="0" applyNumberFormat="1" applyFont="1" applyFill="1" applyBorder="1" applyAlignment="1">
      <alignment horizontal="right" vertical="center"/>
    </xf>
    <xf numFmtId="9" fontId="9" fillId="5" borderId="25" xfId="0" applyNumberFormat="1" applyFont="1" applyFill="1" applyBorder="1" applyAlignment="1">
      <alignment horizontal="right" vertical="center" wrapText="1"/>
    </xf>
    <xf numFmtId="9" fontId="9" fillId="5" borderId="21" xfId="0" applyNumberFormat="1" applyFont="1" applyFill="1" applyBorder="1" applyAlignment="1">
      <alignment horizontal="right" vertical="center" wrapText="1"/>
    </xf>
    <xf numFmtId="3" fontId="5" fillId="4" borderId="25" xfId="0" applyNumberFormat="1" applyFont="1" applyFill="1" applyBorder="1" applyAlignment="1">
      <alignment horizontal="right" vertical="center"/>
    </xf>
    <xf numFmtId="164" fontId="5" fillId="4" borderId="21" xfId="0" applyNumberFormat="1" applyFont="1" applyFill="1" applyBorder="1" applyAlignment="1">
      <alignment horizontal="right" vertical="center" wrapText="1"/>
    </xf>
    <xf numFmtId="3" fontId="5" fillId="4" borderId="21" xfId="0" applyNumberFormat="1" applyFont="1" applyFill="1" applyBorder="1" applyAlignment="1">
      <alignment horizontal="right" vertical="center" wrapText="1"/>
    </xf>
    <xf numFmtId="3" fontId="10" fillId="4" borderId="25" xfId="0" applyNumberFormat="1" applyFont="1" applyFill="1" applyBorder="1" applyAlignment="1">
      <alignment horizontal="right" vertical="center" wrapText="1"/>
    </xf>
    <xf numFmtId="164" fontId="10" fillId="4" borderId="21" xfId="0" applyNumberFormat="1" applyFont="1" applyFill="1" applyBorder="1" applyAlignment="1">
      <alignment horizontal="right" vertical="center"/>
    </xf>
    <xf numFmtId="0" fontId="5" fillId="4" borderId="21" xfId="0" applyFont="1" applyFill="1" applyBorder="1" applyAlignment="1">
      <alignment horizontal="right" vertical="center"/>
    </xf>
    <xf numFmtId="166" fontId="5" fillId="4" borderId="21" xfId="0" applyNumberFormat="1" applyFont="1" applyFill="1" applyBorder="1" applyAlignment="1">
      <alignment horizontal="right" vertical="center"/>
    </xf>
    <xf numFmtId="166" fontId="5" fillId="4" borderId="26" xfId="0" applyNumberFormat="1" applyFont="1" applyFill="1" applyBorder="1" applyAlignment="1">
      <alignment horizontal="right" vertical="center"/>
    </xf>
    <xf numFmtId="1" fontId="5" fillId="4" borderId="21" xfId="0" applyNumberFormat="1" applyFont="1" applyFill="1" applyBorder="1" applyAlignment="1">
      <alignment horizontal="right" vertical="center"/>
    </xf>
    <xf numFmtId="0" fontId="3" fillId="2" borderId="0" xfId="0" applyFont="1" applyFill="1" applyAlignment="1"/>
    <xf numFmtId="0" fontId="0" fillId="0" borderId="0" xfId="0" applyAlignment="1"/>
    <xf numFmtId="0" fontId="18" fillId="2" borderId="0" xfId="7" applyFill="1" applyAlignment="1">
      <alignment horizontal="center"/>
    </xf>
    <xf numFmtId="0" fontId="0" fillId="0" borderId="0" xfId="0" applyAlignment="1">
      <alignment horizontal="center"/>
    </xf>
    <xf numFmtId="0" fontId="17" fillId="2" borderId="0" xfId="0" applyFont="1" applyFill="1" applyAlignment="1">
      <alignment horizontal="center"/>
    </xf>
    <xf numFmtId="0" fontId="17" fillId="0" borderId="0" xfId="0" applyFont="1" applyAlignment="1">
      <alignment horizontal="center"/>
    </xf>
    <xf numFmtId="0" fontId="14" fillId="0" borderId="0" xfId="0" applyFont="1" applyAlignment="1">
      <alignment wrapText="1"/>
    </xf>
    <xf numFmtId="0" fontId="0" fillId="0" borderId="0" xfId="0" applyAlignment="1">
      <alignment wrapText="1"/>
    </xf>
    <xf numFmtId="0" fontId="3" fillId="2" borderId="0" xfId="0" applyFont="1" applyFill="1" applyAlignment="1">
      <alignment wrapText="1"/>
    </xf>
    <xf numFmtId="9" fontId="13" fillId="5" borderId="18" xfId="0" applyNumberFormat="1" applyFont="1" applyFill="1" applyBorder="1" applyAlignment="1">
      <alignment horizontal="center" vertical="center" wrapText="1"/>
    </xf>
    <xf numFmtId="9" fontId="13" fillId="5" borderId="16" xfId="0" applyNumberFormat="1" applyFont="1" applyFill="1" applyBorder="1" applyAlignment="1">
      <alignment horizontal="center" vertical="center" wrapText="1"/>
    </xf>
    <xf numFmtId="9" fontId="13" fillId="5" borderId="17" xfId="0"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textRotation="90" wrapText="1"/>
    </xf>
    <xf numFmtId="3" fontId="8" fillId="2" borderId="2" xfId="0" applyNumberFormat="1" applyFont="1" applyFill="1" applyBorder="1" applyAlignment="1">
      <alignment horizontal="center" vertical="center" textRotation="90" wrapText="1"/>
    </xf>
    <xf numFmtId="3" fontId="8" fillId="2" borderId="8" xfId="0" applyNumberFormat="1" applyFont="1" applyFill="1" applyBorder="1" applyAlignment="1">
      <alignment horizontal="center" vertical="center" textRotation="90" wrapText="1"/>
    </xf>
    <xf numFmtId="0" fontId="8" fillId="2" borderId="9" xfId="0" applyFont="1" applyFill="1" applyBorder="1" applyAlignment="1">
      <alignment horizontal="center" vertical="center" textRotation="90" wrapText="1"/>
    </xf>
    <xf numFmtId="0" fontId="8" fillId="2" borderId="2"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3" fontId="11" fillId="3" borderId="0" xfId="0" applyNumberFormat="1" applyFont="1" applyFill="1" applyBorder="1" applyAlignment="1">
      <alignment horizontal="center" vertical="center" wrapText="1"/>
    </xf>
    <xf numFmtId="3" fontId="12" fillId="3" borderId="6" xfId="0" applyNumberFormat="1" applyFont="1" applyFill="1" applyBorder="1" applyAlignment="1">
      <alignment horizontal="center" vertical="center" textRotation="90" wrapText="1"/>
    </xf>
    <xf numFmtId="3" fontId="12" fillId="3" borderId="2" xfId="0" applyNumberFormat="1" applyFont="1" applyFill="1" applyBorder="1" applyAlignment="1">
      <alignment horizontal="center" vertical="center" textRotation="90" wrapText="1"/>
    </xf>
  </cellXfs>
  <cellStyles count="8">
    <cellStyle name="Euro" xfId="1"/>
    <cellStyle name="Euro 2" xfId="6"/>
    <cellStyle name="Lien hypertexte" xfId="7" builtinId="8"/>
    <cellStyle name="Milliers 2" xfId="5"/>
    <cellStyle name="Normal" xfId="0" builtinId="0"/>
    <cellStyle name="Normal 2" xfId="2"/>
    <cellStyle name="Normal 2 2" xfId="4"/>
    <cellStyle name="Normal 3" xfId="3"/>
  </cellStyles>
  <dxfs count="0"/>
  <tableStyles count="0" defaultTableStyle="TableStyleMedium2" defaultPivotStyle="PivotStyleLight16"/>
  <colors>
    <mruColors>
      <color rgb="FF609E9B"/>
      <color rgb="FF66A29F"/>
      <color rgb="FF5466B4"/>
      <color rgb="FF6595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354330</xdr:colOff>
      <xdr:row>6</xdr:row>
      <xdr:rowOff>3810</xdr:rowOff>
    </xdr:to>
    <xdr:pic>
      <xdr:nvPicPr>
        <xdr:cNvPr id="3"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7537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552450</xdr:colOff>
      <xdr:row>5</xdr:row>
      <xdr:rowOff>95250</xdr:rowOff>
    </xdr:to>
    <xdr:pic>
      <xdr:nvPicPr>
        <xdr:cNvPr id="2"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7537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552450</xdr:colOff>
      <xdr:row>5</xdr:row>
      <xdr:rowOff>95250</xdr:rowOff>
    </xdr:to>
    <xdr:pic>
      <xdr:nvPicPr>
        <xdr:cNvPr id="2"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7537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552450</xdr:colOff>
      <xdr:row>5</xdr:row>
      <xdr:rowOff>95250</xdr:rowOff>
    </xdr:to>
    <xdr:pic>
      <xdr:nvPicPr>
        <xdr:cNvPr id="2050"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4867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552450</xdr:colOff>
      <xdr:row>5</xdr:row>
      <xdr:rowOff>95250</xdr:rowOff>
    </xdr:to>
    <xdr:pic>
      <xdr:nvPicPr>
        <xdr:cNvPr id="2"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7537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552450</xdr:colOff>
      <xdr:row>5</xdr:row>
      <xdr:rowOff>95250</xdr:rowOff>
    </xdr:to>
    <xdr:pic>
      <xdr:nvPicPr>
        <xdr:cNvPr id="2" name="Picture 2" descr="bandeaupk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7537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greste.agriculture.gouv.fr/agreste-web/accuei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K14"/>
  <sheetViews>
    <sheetView tabSelected="1" workbookViewId="0"/>
  </sheetViews>
  <sheetFormatPr baseColWidth="10" defaultColWidth="11.42578125" defaultRowHeight="12.75" x14ac:dyDescent="0.2"/>
  <cols>
    <col min="1" max="1" width="18.28515625" style="11" customWidth="1"/>
    <col min="2" max="10" width="11.42578125" style="11"/>
    <col min="11" max="11" width="10.140625" style="11" customWidth="1"/>
    <col min="12" max="16384" width="11.42578125" style="11"/>
  </cols>
  <sheetData>
    <row r="9" spans="1:11" ht="20.25" x14ac:dyDescent="0.3">
      <c r="A9" s="96" t="s">
        <v>21</v>
      </c>
      <c r="B9" s="97"/>
      <c r="C9" s="97"/>
      <c r="D9" s="97"/>
      <c r="E9" s="97"/>
      <c r="F9" s="97"/>
      <c r="G9" s="97"/>
      <c r="H9" s="97"/>
      <c r="I9" s="97"/>
      <c r="J9" s="97"/>
      <c r="K9" s="97"/>
    </row>
    <row r="10" spans="1:11" ht="153.6" customHeight="1" x14ac:dyDescent="0.2">
      <c r="A10" s="98" t="s">
        <v>23</v>
      </c>
      <c r="B10" s="99"/>
      <c r="C10" s="99"/>
      <c r="D10" s="99"/>
      <c r="E10" s="99"/>
      <c r="F10" s="99"/>
      <c r="G10" s="99"/>
      <c r="H10" s="99"/>
      <c r="I10" s="99"/>
      <c r="J10" s="99"/>
      <c r="K10" s="99"/>
    </row>
    <row r="11" spans="1:11" ht="121.15" customHeight="1" x14ac:dyDescent="0.2">
      <c r="A11" s="100" t="s">
        <v>47</v>
      </c>
      <c r="B11" s="99"/>
      <c r="C11" s="99"/>
      <c r="D11" s="99"/>
      <c r="E11" s="99"/>
      <c r="F11" s="99"/>
      <c r="G11" s="99"/>
      <c r="H11" s="99"/>
      <c r="I11" s="99"/>
      <c r="J11" s="99"/>
      <c r="K11" s="99"/>
    </row>
    <row r="13" spans="1:11" x14ac:dyDescent="0.2">
      <c r="A13" s="92" t="s">
        <v>43</v>
      </c>
      <c r="B13" s="93"/>
      <c r="C13" s="93"/>
      <c r="D13" s="93"/>
      <c r="E13" s="93"/>
      <c r="F13" s="93"/>
      <c r="G13" s="93"/>
      <c r="H13" s="93"/>
      <c r="I13" s="93"/>
      <c r="J13" s="93"/>
      <c r="K13" s="93"/>
    </row>
    <row r="14" spans="1:11" x14ac:dyDescent="0.2">
      <c r="A14" s="94" t="s">
        <v>42</v>
      </c>
      <c r="B14" s="95"/>
      <c r="C14" s="95"/>
      <c r="D14" s="95"/>
      <c r="E14" s="95"/>
      <c r="F14" s="95"/>
      <c r="G14" s="95"/>
      <c r="H14" s="95"/>
      <c r="I14" s="95"/>
      <c r="J14" s="95"/>
      <c r="K14" s="95"/>
    </row>
  </sheetData>
  <mergeCells count="5">
    <mergeCell ref="A13:K13"/>
    <mergeCell ref="A14:K14"/>
    <mergeCell ref="A9:K9"/>
    <mergeCell ref="A10:K10"/>
    <mergeCell ref="A11:K11"/>
  </mergeCells>
  <phoneticPr fontId="4" type="noConversion"/>
  <hyperlinks>
    <hyperlink ref="A14" r:id="rId1"/>
  </hyperlinks>
  <pageMargins left="0.56000000000000005" right="0.63" top="0.31" bottom="0.43" header="0.19" footer="0.21"/>
  <pageSetup paperSize="9" scale="92"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H79"/>
  <sheetViews>
    <sheetView showGridLines="0" zoomScaleNormal="100" workbookViewId="0"/>
  </sheetViews>
  <sheetFormatPr baseColWidth="10" defaultColWidth="11.42578125" defaultRowHeight="14.45" customHeight="1" x14ac:dyDescent="0.2"/>
  <cols>
    <col min="1" max="1" width="3.42578125" style="1" customWidth="1"/>
    <col min="2" max="2" width="16.5703125" style="3" customWidth="1"/>
    <col min="3" max="3" width="98.42578125" style="1" bestFit="1" customWidth="1"/>
    <col min="4" max="7" width="9.85546875" style="1" customWidth="1"/>
    <col min="8" max="8" width="12.28515625" style="1" customWidth="1"/>
    <col min="9" max="16384" width="11.42578125" style="1"/>
  </cols>
  <sheetData>
    <row r="6" spans="2:8" ht="14.45" customHeight="1" thickBot="1" x14ac:dyDescent="0.25">
      <c r="F6" s="5"/>
    </row>
    <row r="7" spans="2:8" ht="14.45" customHeight="1" x14ac:dyDescent="0.2">
      <c r="D7" s="101" t="s">
        <v>0</v>
      </c>
      <c r="E7" s="102"/>
      <c r="F7" s="103"/>
      <c r="G7" s="5"/>
    </row>
    <row r="8" spans="2:8" ht="14.45" customHeight="1" thickBot="1" x14ac:dyDescent="0.25">
      <c r="C8" s="6" t="s">
        <v>25</v>
      </c>
      <c r="D8" s="65">
        <v>2012</v>
      </c>
      <c r="E8" s="73">
        <v>2015</v>
      </c>
      <c r="F8" s="74">
        <v>2018</v>
      </c>
      <c r="G8" s="12"/>
      <c r="H8" s="12"/>
    </row>
    <row r="9" spans="2:8" ht="14.45" customHeight="1" x14ac:dyDescent="0.2">
      <c r="B9" s="107" t="s">
        <v>20</v>
      </c>
      <c r="C9" s="63" t="s">
        <v>1</v>
      </c>
      <c r="D9" s="64">
        <v>136</v>
      </c>
      <c r="E9" s="77">
        <v>131</v>
      </c>
      <c r="F9" s="76">
        <v>112</v>
      </c>
      <c r="G9" s="14"/>
      <c r="H9" s="14"/>
    </row>
    <row r="10" spans="2:8" ht="14.45" customHeight="1" x14ac:dyDescent="0.2">
      <c r="B10" s="108"/>
      <c r="C10" s="28" t="s">
        <v>2</v>
      </c>
      <c r="D10" s="42">
        <v>4214.3879999999999</v>
      </c>
      <c r="E10" s="75">
        <v>3339.893</v>
      </c>
      <c r="F10" s="62">
        <v>3610</v>
      </c>
      <c r="G10" s="14"/>
      <c r="H10" s="14"/>
    </row>
    <row r="11" spans="2:8" ht="14.45" customHeight="1" x14ac:dyDescent="0.2">
      <c r="B11" s="108"/>
      <c r="C11" s="28" t="s">
        <v>32</v>
      </c>
      <c r="D11" s="42">
        <v>4084</v>
      </c>
      <c r="E11" s="75">
        <v>3783</v>
      </c>
      <c r="F11" s="62">
        <v>4015</v>
      </c>
      <c r="G11" s="41"/>
      <c r="H11" s="14"/>
    </row>
    <row r="12" spans="2:8" ht="14.45" customHeight="1" x14ac:dyDescent="0.2">
      <c r="B12" s="108"/>
      <c r="C12" s="28" t="s">
        <v>37</v>
      </c>
      <c r="D12" s="43">
        <v>1</v>
      </c>
      <c r="E12" s="78">
        <f>E10/E11</f>
        <v>0.88286888712661904</v>
      </c>
      <c r="F12" s="50">
        <f>F10/F11</f>
        <v>0.89912826899128273</v>
      </c>
      <c r="G12" s="14"/>
      <c r="H12" s="14"/>
    </row>
    <row r="13" spans="2:8" ht="14.45" customHeight="1" x14ac:dyDescent="0.2">
      <c r="B13" s="108"/>
      <c r="C13" s="28" t="s">
        <v>36</v>
      </c>
      <c r="D13" s="46">
        <v>11.34995</v>
      </c>
      <c r="E13" s="79">
        <v>13.98997</v>
      </c>
      <c r="F13" s="53">
        <v>13.906890000000001</v>
      </c>
      <c r="G13" s="14"/>
      <c r="H13" s="14"/>
    </row>
    <row r="14" spans="2:8" ht="14.45" customHeight="1" x14ac:dyDescent="0.2">
      <c r="B14" s="108"/>
      <c r="C14" s="28" t="s">
        <v>3</v>
      </c>
      <c r="D14" s="43">
        <v>0.8805402</v>
      </c>
      <c r="E14" s="78">
        <v>0.85925549999999995</v>
      </c>
      <c r="F14" s="50">
        <f>3151.0705/F10</f>
        <v>0.87287271468144034</v>
      </c>
      <c r="G14" s="15"/>
      <c r="H14" s="15"/>
    </row>
    <row r="15" spans="2:8" ht="14.45" customHeight="1" x14ac:dyDescent="0.2">
      <c r="B15" s="108"/>
      <c r="C15" s="28" t="s">
        <v>4</v>
      </c>
      <c r="D15" s="43">
        <v>0.11343250000000001</v>
      </c>
      <c r="E15" s="78">
        <v>8.9933319999999997E-2</v>
      </c>
      <c r="F15" s="50">
        <f>420.1757/F10</f>
        <v>0.11639216066481994</v>
      </c>
      <c r="G15" s="15"/>
      <c r="H15" s="15"/>
    </row>
    <row r="16" spans="2:8" ht="14.45" customHeight="1" x14ac:dyDescent="0.2">
      <c r="B16" s="109"/>
      <c r="C16" s="29"/>
      <c r="D16" s="60"/>
      <c r="E16" s="80"/>
      <c r="F16" s="58"/>
      <c r="G16" s="16"/>
      <c r="H16" s="15"/>
    </row>
    <row r="17" spans="1:8" s="7" customFormat="1" ht="25.5" x14ac:dyDescent="0.2">
      <c r="A17" s="110"/>
      <c r="B17" s="111" t="s">
        <v>31</v>
      </c>
      <c r="C17" s="70" t="s">
        <v>39</v>
      </c>
      <c r="D17" s="61">
        <v>0.92731439999999998</v>
      </c>
      <c r="E17" s="81">
        <v>0.97053440000000002</v>
      </c>
      <c r="F17" s="59">
        <f>3465.198/F10</f>
        <v>0.95988864265927976</v>
      </c>
      <c r="G17" s="18"/>
      <c r="H17" s="16"/>
    </row>
    <row r="18" spans="1:8" s="7" customFormat="1" ht="12.75" x14ac:dyDescent="0.2">
      <c r="A18" s="110"/>
      <c r="B18" s="112"/>
      <c r="C18" s="71" t="s">
        <v>45</v>
      </c>
      <c r="D18" s="72"/>
      <c r="E18" s="82">
        <v>0.96767800000000004</v>
      </c>
      <c r="F18" s="66">
        <f>3383.823/F10</f>
        <v>0.93734709141274231</v>
      </c>
      <c r="G18" s="18"/>
      <c r="H18" s="16"/>
    </row>
    <row r="19" spans="1:8" s="8" customFormat="1" ht="12.75" x14ac:dyDescent="0.2">
      <c r="A19" s="110"/>
      <c r="B19" s="112"/>
      <c r="C19" s="39"/>
      <c r="D19" s="44"/>
      <c r="E19" s="82"/>
      <c r="F19" s="66"/>
      <c r="G19" s="14"/>
      <c r="H19" s="18"/>
    </row>
    <row r="20" spans="1:8" s="9" customFormat="1" ht="14.45" customHeight="1" x14ac:dyDescent="0.2">
      <c r="B20" s="104" t="s">
        <v>10</v>
      </c>
      <c r="C20" s="30" t="s">
        <v>11</v>
      </c>
      <c r="D20" s="38"/>
      <c r="E20" s="83"/>
      <c r="F20" s="67"/>
      <c r="G20" s="14"/>
      <c r="H20" s="14"/>
    </row>
    <row r="21" spans="1:8" s="9" customFormat="1" ht="14.45" customHeight="1" x14ac:dyDescent="0.2">
      <c r="B21" s="105"/>
      <c r="C21" s="4" t="s">
        <v>12</v>
      </c>
      <c r="D21" s="43"/>
      <c r="E21" s="78">
        <v>0.95041620000000004</v>
      </c>
      <c r="F21" s="50"/>
      <c r="G21" s="14"/>
      <c r="H21" s="14"/>
    </row>
    <row r="22" spans="1:8" s="9" customFormat="1" ht="14.45" customHeight="1" x14ac:dyDescent="0.2">
      <c r="B22" s="105"/>
      <c r="C22" s="10" t="s">
        <v>13</v>
      </c>
      <c r="D22" s="45"/>
      <c r="E22" s="84">
        <v>1.999949</v>
      </c>
      <c r="F22" s="52"/>
      <c r="G22" s="18"/>
      <c r="H22" s="14"/>
    </row>
    <row r="23" spans="1:8" s="9" customFormat="1" ht="14.45" customHeight="1" x14ac:dyDescent="0.2">
      <c r="B23" s="105"/>
      <c r="C23" s="10" t="s">
        <v>14</v>
      </c>
      <c r="D23" s="45"/>
      <c r="E23" s="84">
        <v>64.274289999999993</v>
      </c>
      <c r="F23" s="52"/>
      <c r="G23" s="14"/>
      <c r="H23" s="14"/>
    </row>
    <row r="24" spans="1:8" s="9" customFormat="1" ht="14.45" customHeight="1" x14ac:dyDescent="0.2">
      <c r="B24" s="105"/>
      <c r="C24" s="10"/>
      <c r="D24" s="45"/>
      <c r="E24" s="84"/>
      <c r="F24" s="52"/>
      <c r="G24" s="14"/>
      <c r="H24" s="14"/>
    </row>
    <row r="25" spans="1:8" s="9" customFormat="1" ht="14.45" customHeight="1" x14ac:dyDescent="0.2">
      <c r="B25" s="105"/>
      <c r="C25" s="31" t="s">
        <v>15</v>
      </c>
      <c r="D25" s="42"/>
      <c r="E25" s="75"/>
      <c r="F25" s="62"/>
      <c r="G25" s="14"/>
      <c r="H25" s="14"/>
    </row>
    <row r="26" spans="1:8" s="9" customFormat="1" ht="14.45" customHeight="1" x14ac:dyDescent="0.2">
      <c r="B26" s="105"/>
      <c r="C26" s="4" t="s">
        <v>12</v>
      </c>
      <c r="D26" s="42"/>
      <c r="E26" s="78">
        <v>0.76205730000000005</v>
      </c>
      <c r="F26" s="50"/>
      <c r="G26" s="14"/>
      <c r="H26" s="14"/>
    </row>
    <row r="27" spans="1:8" s="9" customFormat="1" ht="14.45" customHeight="1" x14ac:dyDescent="0.2">
      <c r="B27" s="105"/>
      <c r="C27" s="10" t="s">
        <v>13</v>
      </c>
      <c r="D27" s="42"/>
      <c r="E27" s="84">
        <v>1.421869</v>
      </c>
      <c r="F27" s="52"/>
      <c r="G27" s="14"/>
      <c r="H27" s="14"/>
    </row>
    <row r="28" spans="1:8" s="9" customFormat="1" ht="14.45" customHeight="1" x14ac:dyDescent="0.2">
      <c r="B28" s="105"/>
      <c r="C28" s="10" t="s">
        <v>14</v>
      </c>
      <c r="D28" s="42"/>
      <c r="E28" s="84">
        <v>27.291250000000002</v>
      </c>
      <c r="F28" s="52"/>
      <c r="G28" s="14"/>
      <c r="H28" s="14"/>
    </row>
    <row r="29" spans="1:8" s="9" customFormat="1" ht="14.45" customHeight="1" x14ac:dyDescent="0.2">
      <c r="B29" s="105"/>
      <c r="C29" s="10"/>
      <c r="D29" s="42"/>
      <c r="E29" s="84"/>
      <c r="F29" s="52"/>
      <c r="G29" s="14"/>
      <c r="H29" s="14"/>
    </row>
    <row r="30" spans="1:8" s="9" customFormat="1" ht="14.45" customHeight="1" x14ac:dyDescent="0.2">
      <c r="B30" s="105"/>
      <c r="C30" s="32" t="s">
        <v>16</v>
      </c>
      <c r="D30" s="45"/>
      <c r="E30" s="85"/>
      <c r="F30" s="68"/>
      <c r="G30" s="14"/>
      <c r="H30" s="14"/>
    </row>
    <row r="31" spans="1:8" s="9" customFormat="1" ht="14.45" customHeight="1" x14ac:dyDescent="0.2">
      <c r="B31" s="105"/>
      <c r="C31" s="4" t="s">
        <v>12</v>
      </c>
      <c r="D31" s="42"/>
      <c r="E31" s="78">
        <v>0.80885839999999998</v>
      </c>
      <c r="F31" s="50"/>
      <c r="G31" s="14"/>
      <c r="H31" s="14"/>
    </row>
    <row r="32" spans="1:8" s="9" customFormat="1" ht="14.45" customHeight="1" x14ac:dyDescent="0.2">
      <c r="B32" s="105"/>
      <c r="C32" s="10" t="s">
        <v>13</v>
      </c>
      <c r="D32" s="45"/>
      <c r="E32" s="84">
        <v>1.5593159999999999</v>
      </c>
      <c r="F32" s="52"/>
      <c r="G32" s="14"/>
      <c r="H32" s="14"/>
    </row>
    <row r="33" spans="2:8" s="9" customFormat="1" ht="14.45" customHeight="1" x14ac:dyDescent="0.2">
      <c r="B33" s="105"/>
      <c r="C33" s="10" t="s">
        <v>14</v>
      </c>
      <c r="D33" s="45"/>
      <c r="E33" s="84">
        <v>65.238569999999996</v>
      </c>
      <c r="F33" s="52"/>
      <c r="G33" s="14"/>
      <c r="H33" s="14"/>
    </row>
    <row r="34" spans="2:8" s="9" customFormat="1" ht="14.45" customHeight="1" x14ac:dyDescent="0.2">
      <c r="B34" s="105"/>
      <c r="C34" s="10"/>
      <c r="D34" s="45"/>
      <c r="E34" s="84"/>
      <c r="F34" s="52"/>
      <c r="G34" s="14"/>
      <c r="H34" s="14"/>
    </row>
    <row r="35" spans="2:8" s="9" customFormat="1" ht="14.45" customHeight="1" x14ac:dyDescent="0.2">
      <c r="B35" s="105"/>
      <c r="C35" s="32" t="s">
        <v>17</v>
      </c>
      <c r="D35" s="45"/>
      <c r="E35" s="85"/>
      <c r="F35" s="68"/>
      <c r="G35" s="14"/>
      <c r="H35" s="14"/>
    </row>
    <row r="36" spans="2:8" s="9" customFormat="1" ht="14.45" customHeight="1" x14ac:dyDescent="0.2">
      <c r="B36" s="105"/>
      <c r="C36" s="4" t="s">
        <v>12</v>
      </c>
      <c r="D36" s="42"/>
      <c r="E36" s="78">
        <v>7.7366400000000002E-2</v>
      </c>
      <c r="F36" s="50"/>
      <c r="G36" s="14"/>
      <c r="H36" s="14"/>
    </row>
    <row r="37" spans="2:8" s="9" customFormat="1" ht="14.45" customHeight="1" x14ac:dyDescent="0.2">
      <c r="B37" s="105"/>
      <c r="C37" s="10" t="s">
        <v>13</v>
      </c>
      <c r="D37" s="42"/>
      <c r="E37" s="84">
        <v>1.3377380000000001</v>
      </c>
      <c r="F37" s="52"/>
      <c r="G37" s="14"/>
      <c r="H37" s="14"/>
    </row>
    <row r="38" spans="2:8" s="9" customFormat="1" ht="14.45" customHeight="1" x14ac:dyDescent="0.2">
      <c r="B38" s="105"/>
      <c r="C38" s="10" t="s">
        <v>14</v>
      </c>
      <c r="D38" s="42"/>
      <c r="E38" s="84">
        <v>4.9611609999999997</v>
      </c>
      <c r="F38" s="52"/>
      <c r="G38" s="14"/>
      <c r="H38" s="14"/>
    </row>
    <row r="39" spans="2:8" s="9" customFormat="1" ht="14.45" customHeight="1" x14ac:dyDescent="0.2">
      <c r="B39" s="105"/>
      <c r="C39" s="10"/>
      <c r="D39" s="42"/>
      <c r="E39" s="84"/>
      <c r="F39" s="52"/>
      <c r="G39" s="14"/>
      <c r="H39" s="14"/>
    </row>
    <row r="40" spans="2:8" s="9" customFormat="1" ht="14.45" customHeight="1" x14ac:dyDescent="0.2">
      <c r="B40" s="105"/>
      <c r="C40" s="33" t="s">
        <v>18</v>
      </c>
      <c r="D40" s="42"/>
      <c r="E40" s="75"/>
      <c r="F40" s="62"/>
      <c r="G40" s="14"/>
      <c r="H40" s="14"/>
    </row>
    <row r="41" spans="2:8" s="9" customFormat="1" ht="14.45" customHeight="1" x14ac:dyDescent="0.2">
      <c r="B41" s="105"/>
      <c r="C41" s="4" t="s">
        <v>19</v>
      </c>
      <c r="D41" s="42"/>
      <c r="E41" s="78">
        <v>0.1118551</v>
      </c>
      <c r="F41" s="50"/>
      <c r="G41" s="14"/>
      <c r="H41" s="14"/>
    </row>
    <row r="42" spans="2:8" s="9" customFormat="1" ht="14.45" customHeight="1" x14ac:dyDescent="0.2">
      <c r="B42" s="105"/>
      <c r="C42" s="4"/>
      <c r="D42" s="46"/>
      <c r="E42" s="78"/>
      <c r="F42" s="50"/>
      <c r="G42" s="14"/>
      <c r="H42" s="14"/>
    </row>
    <row r="43" spans="2:8" s="7" customFormat="1" ht="14.45" customHeight="1" x14ac:dyDescent="0.2">
      <c r="B43" s="104" t="s">
        <v>5</v>
      </c>
      <c r="C43" s="34" t="s">
        <v>35</v>
      </c>
      <c r="D43" s="47"/>
      <c r="E43" s="86"/>
      <c r="F43" s="69"/>
      <c r="G43" s="13"/>
      <c r="H43" s="14"/>
    </row>
    <row r="44" spans="2:8" s="7" customFormat="1" ht="14.45" customHeight="1" x14ac:dyDescent="0.2">
      <c r="B44" s="105"/>
      <c r="C44" s="42" t="s">
        <v>40</v>
      </c>
      <c r="D44" s="43">
        <v>0.66679259999999996</v>
      </c>
      <c r="E44" s="78">
        <v>0.67360220000000004</v>
      </c>
      <c r="F44" s="50">
        <f>2786.0215/F10</f>
        <v>0.77175110803324098</v>
      </c>
      <c r="G44" s="13"/>
      <c r="H44" s="14"/>
    </row>
    <row r="45" spans="2:8" s="7" customFormat="1" ht="14.45" customHeight="1" x14ac:dyDescent="0.2">
      <c r="B45" s="105"/>
      <c r="C45" s="4" t="s">
        <v>7</v>
      </c>
      <c r="D45" s="43">
        <v>0.99087630000000004</v>
      </c>
      <c r="E45" s="78">
        <v>0.98474200000000001</v>
      </c>
      <c r="F45" s="50">
        <f>3585.874/F10</f>
        <v>0.9933168975069252</v>
      </c>
      <c r="G45" s="13"/>
      <c r="H45" s="14"/>
    </row>
    <row r="46" spans="2:8" s="7" customFormat="1" ht="14.45" customHeight="1" x14ac:dyDescent="0.2">
      <c r="B46" s="105"/>
      <c r="C46" s="4" t="s">
        <v>8</v>
      </c>
      <c r="D46" s="43">
        <v>0.77872529999999995</v>
      </c>
      <c r="E46" s="78">
        <v>0.80633129999999997</v>
      </c>
      <c r="F46" s="50">
        <f>2916.677/F10</f>
        <v>0.80794376731301942</v>
      </c>
      <c r="G46" s="13"/>
      <c r="H46" s="14"/>
    </row>
    <row r="47" spans="2:8" s="7" customFormat="1" ht="14.45" customHeight="1" x14ac:dyDescent="0.2">
      <c r="B47" s="105"/>
      <c r="C47" s="4" t="s">
        <v>28</v>
      </c>
      <c r="D47" s="43">
        <v>0</v>
      </c>
      <c r="E47" s="78">
        <v>5.1486339999999998E-2</v>
      </c>
      <c r="F47" s="50">
        <f>400.59242/F10</f>
        <v>0.11096742936288088</v>
      </c>
      <c r="G47" s="13"/>
      <c r="H47" s="14"/>
    </row>
    <row r="48" spans="2:8" s="7" customFormat="1" ht="14.45" customHeight="1" x14ac:dyDescent="0.2">
      <c r="B48" s="105"/>
      <c r="C48" s="4" t="s">
        <v>9</v>
      </c>
      <c r="D48" s="43">
        <v>0.99673120000000004</v>
      </c>
      <c r="E48" s="78">
        <v>0.98474200000000001</v>
      </c>
      <c r="F48" s="50">
        <f>3585.874/F10</f>
        <v>0.9933168975069252</v>
      </c>
      <c r="G48" s="23"/>
      <c r="H48" s="14"/>
    </row>
    <row r="49" spans="2:8" s="7" customFormat="1" ht="14.45" customHeight="1" x14ac:dyDescent="0.2">
      <c r="B49" s="105"/>
      <c r="C49" s="4"/>
      <c r="D49" s="43"/>
      <c r="E49" s="78"/>
      <c r="F49" s="50"/>
      <c r="G49" s="23"/>
      <c r="H49" s="14"/>
    </row>
    <row r="50" spans="2:8" s="7" customFormat="1" ht="14.45" customHeight="1" x14ac:dyDescent="0.2">
      <c r="B50" s="105"/>
      <c r="C50" s="33" t="s">
        <v>34</v>
      </c>
      <c r="D50" s="48"/>
      <c r="E50" s="87"/>
      <c r="F50" s="51"/>
      <c r="G50" s="23"/>
    </row>
    <row r="51" spans="2:8" s="7" customFormat="1" ht="14.45" customHeight="1" x14ac:dyDescent="0.2">
      <c r="B51" s="105"/>
      <c r="C51" s="4" t="s">
        <v>6</v>
      </c>
      <c r="D51" s="57">
        <v>1.2347140000000001</v>
      </c>
      <c r="E51" s="84">
        <v>1.2203949999999999</v>
      </c>
      <c r="F51" s="52">
        <v>1.1200000000000001</v>
      </c>
      <c r="G51" s="23"/>
    </row>
    <row r="52" spans="2:8" s="7" customFormat="1" ht="14.45" customHeight="1" x14ac:dyDescent="0.2">
      <c r="B52" s="105"/>
      <c r="C52" s="4" t="s">
        <v>7</v>
      </c>
      <c r="D52" s="57">
        <v>7.7576939999999999</v>
      </c>
      <c r="E52" s="84">
        <v>8.3054299999999994</v>
      </c>
      <c r="F52" s="52">
        <v>8.2200000000000006</v>
      </c>
      <c r="G52" s="23"/>
    </row>
    <row r="53" spans="2:8" s="7" customFormat="1" ht="14.45" customHeight="1" x14ac:dyDescent="0.2">
      <c r="B53" s="105"/>
      <c r="C53" s="4" t="s">
        <v>8</v>
      </c>
      <c r="D53" s="57">
        <v>1.682347</v>
      </c>
      <c r="E53" s="84">
        <v>1.710637</v>
      </c>
      <c r="F53" s="52">
        <v>1.84</v>
      </c>
      <c r="G53" s="23"/>
    </row>
    <row r="54" spans="2:8" s="7" customFormat="1" ht="14.45" customHeight="1" x14ac:dyDescent="0.2">
      <c r="B54" s="105"/>
      <c r="C54" s="4" t="s">
        <v>41</v>
      </c>
      <c r="D54" s="57">
        <v>10.674754999999999</v>
      </c>
      <c r="E54" s="84">
        <v>11.37317</v>
      </c>
      <c r="F54" s="52">
        <v>11.4</v>
      </c>
      <c r="G54" s="23"/>
    </row>
    <row r="55" spans="2:8" s="7" customFormat="1" ht="14.45" customHeight="1" x14ac:dyDescent="0.2">
      <c r="B55" s="105"/>
      <c r="C55" s="4"/>
      <c r="D55" s="57"/>
      <c r="E55" s="84"/>
      <c r="F55" s="52"/>
      <c r="G55" s="23"/>
    </row>
    <row r="56" spans="2:8" s="7" customFormat="1" ht="14.45" customHeight="1" x14ac:dyDescent="0.2">
      <c r="B56" s="105"/>
      <c r="C56" s="31" t="s">
        <v>33</v>
      </c>
      <c r="D56" s="49"/>
      <c r="E56" s="87"/>
      <c r="F56" s="51"/>
    </row>
    <row r="57" spans="2:8" s="7" customFormat="1" ht="14.45" customHeight="1" x14ac:dyDescent="0.2">
      <c r="B57" s="105"/>
      <c r="C57" s="4" t="s">
        <v>30</v>
      </c>
      <c r="D57" s="46">
        <v>9.2130332999999993</v>
      </c>
      <c r="E57" s="79">
        <v>9.3585735999999997</v>
      </c>
      <c r="F57" s="53">
        <v>7.69</v>
      </c>
      <c r="G57" s="27"/>
    </row>
    <row r="58" spans="2:8" s="7" customFormat="1" ht="14.45" customHeight="1" x14ac:dyDescent="0.2">
      <c r="B58" s="105"/>
      <c r="C58" s="4" t="s">
        <v>29</v>
      </c>
      <c r="D58" s="46">
        <v>0.91942690000000005</v>
      </c>
      <c r="E58" s="79">
        <v>0.83591409999999999</v>
      </c>
      <c r="F58" s="53">
        <v>1.47</v>
      </c>
      <c r="G58" s="27"/>
    </row>
    <row r="59" spans="2:8" s="7" customFormat="1" ht="14.45" customHeight="1" x14ac:dyDescent="0.2">
      <c r="B59" s="105"/>
      <c r="C59" s="4" t="s">
        <v>6</v>
      </c>
      <c r="D59" s="46">
        <v>0.50045329999999999</v>
      </c>
      <c r="E59" s="79">
        <v>0.2257885</v>
      </c>
      <c r="F59" s="53">
        <v>0.60799999999999998</v>
      </c>
      <c r="G59" s="27"/>
    </row>
    <row r="60" spans="2:8" s="7" customFormat="1" ht="14.45" customHeight="1" x14ac:dyDescent="0.2">
      <c r="B60" s="105"/>
      <c r="C60" s="4" t="s">
        <v>7</v>
      </c>
      <c r="D60" s="46">
        <v>7.7372471999999997</v>
      </c>
      <c r="E60" s="79">
        <v>8.1505241000000002</v>
      </c>
      <c r="F60" s="53">
        <v>6.64</v>
      </c>
      <c r="G60" s="27"/>
    </row>
    <row r="61" spans="2:8" s="7" customFormat="1" ht="14.45" customHeight="1" x14ac:dyDescent="0.2">
      <c r="B61" s="105"/>
      <c r="C61" s="4" t="s">
        <v>8</v>
      </c>
      <c r="D61" s="46">
        <v>1.8947598000000001</v>
      </c>
      <c r="E61" s="79">
        <v>1.6889384000000001</v>
      </c>
      <c r="F61" s="53">
        <v>1.79</v>
      </c>
      <c r="G61" s="27"/>
    </row>
    <row r="62" spans="2:8" s="7" customFormat="1" ht="14.45" customHeight="1" x14ac:dyDescent="0.2">
      <c r="B62" s="105"/>
      <c r="C62" s="4" t="s">
        <v>41</v>
      </c>
      <c r="D62" s="46">
        <v>10.132460200000001</v>
      </c>
      <c r="E62" s="79">
        <v>10.1944877</v>
      </c>
      <c r="F62" s="53">
        <v>9.16</v>
      </c>
      <c r="G62" s="27"/>
    </row>
    <row r="63" spans="2:8" s="7" customFormat="1" ht="14.45" customHeight="1" x14ac:dyDescent="0.2">
      <c r="B63" s="105"/>
      <c r="C63" s="4"/>
      <c r="D63" s="46"/>
      <c r="E63" s="79"/>
      <c r="F63" s="53"/>
      <c r="G63" s="27"/>
    </row>
    <row r="64" spans="2:8" s="7" customFormat="1" ht="14.45" customHeight="1" x14ac:dyDescent="0.2">
      <c r="B64" s="105"/>
      <c r="C64" s="26" t="s">
        <v>38</v>
      </c>
      <c r="D64" s="36"/>
      <c r="E64" s="88"/>
      <c r="F64" s="54"/>
    </row>
    <row r="65" spans="2:8" s="7" customFormat="1" ht="14.45" customHeight="1" x14ac:dyDescent="0.2">
      <c r="B65" s="105"/>
      <c r="C65" s="4" t="s">
        <v>30</v>
      </c>
      <c r="D65" s="40">
        <v>11.5171831</v>
      </c>
      <c r="E65" s="89">
        <v>11.0362353</v>
      </c>
      <c r="F65" s="55">
        <v>9.8469549999999995</v>
      </c>
    </row>
    <row r="66" spans="2:8" s="7" customFormat="1" ht="14.45" customHeight="1" x14ac:dyDescent="0.2">
      <c r="B66" s="105"/>
      <c r="C66" s="4" t="s">
        <v>29</v>
      </c>
      <c r="D66" s="40">
        <v>1</v>
      </c>
      <c r="E66" s="89">
        <v>1</v>
      </c>
      <c r="F66" s="55">
        <v>1.3333299999999999</v>
      </c>
    </row>
    <row r="67" spans="2:8" s="7" customFormat="1" ht="14.45" customHeight="1" x14ac:dyDescent="0.2">
      <c r="B67" s="105"/>
      <c r="C67" s="4" t="s">
        <v>6</v>
      </c>
      <c r="D67" s="40">
        <v>0.55000000000000004</v>
      </c>
      <c r="E67" s="89">
        <v>0.28915663000000003</v>
      </c>
      <c r="F67" s="55">
        <v>0.75</v>
      </c>
    </row>
    <row r="68" spans="2:8" s="7" customFormat="1" ht="14.45" customHeight="1" x14ac:dyDescent="0.2">
      <c r="B68" s="105"/>
      <c r="C68" s="4" t="s">
        <v>7</v>
      </c>
      <c r="D68" s="40">
        <v>9.5349529999999998</v>
      </c>
      <c r="E68" s="89">
        <v>9.8815349999999995</v>
      </c>
      <c r="F68" s="55">
        <v>8.6198409999999992</v>
      </c>
    </row>
    <row r="69" spans="2:8" s="7" customFormat="1" ht="14.45" customHeight="1" x14ac:dyDescent="0.2">
      <c r="B69" s="105"/>
      <c r="C69" s="4" t="s">
        <v>8</v>
      </c>
      <c r="D69" s="40">
        <v>2.3333333000000001</v>
      </c>
      <c r="E69" s="89">
        <v>2</v>
      </c>
      <c r="F69" s="55">
        <v>2.89418</v>
      </c>
    </row>
    <row r="70" spans="2:8" s="7" customFormat="1" ht="14.45" customHeight="1" x14ac:dyDescent="0.2">
      <c r="B70" s="105"/>
      <c r="C70" s="4" t="s">
        <v>41</v>
      </c>
      <c r="D70" s="40">
        <v>12.2819222</v>
      </c>
      <c r="E70" s="89">
        <v>11.899645702306101</v>
      </c>
      <c r="F70" s="55">
        <v>11.44439</v>
      </c>
    </row>
    <row r="71" spans="2:8" s="7" customFormat="1" ht="14.45" customHeight="1" thickBot="1" x14ac:dyDescent="0.25">
      <c r="B71" s="106"/>
      <c r="C71" s="35"/>
      <c r="D71" s="37"/>
      <c r="E71" s="90"/>
      <c r="F71" s="56"/>
    </row>
    <row r="72" spans="2:8" ht="14.45" customHeight="1" x14ac:dyDescent="0.2">
      <c r="H72" s="5"/>
    </row>
    <row r="73" spans="2:8" ht="14.45" customHeight="1" x14ac:dyDescent="0.2">
      <c r="B73" s="1" t="s">
        <v>48</v>
      </c>
      <c r="C73" s="2"/>
      <c r="H73" s="5"/>
    </row>
    <row r="74" spans="2:8" ht="14.45" customHeight="1" x14ac:dyDescent="0.2">
      <c r="H74" s="5"/>
    </row>
    <row r="75" spans="2:8" ht="14.45" customHeight="1" x14ac:dyDescent="0.2">
      <c r="H75" s="5"/>
    </row>
    <row r="76" spans="2:8" ht="14.45" customHeight="1" x14ac:dyDescent="0.2">
      <c r="H76" s="5"/>
    </row>
    <row r="77" spans="2:8" ht="14.45" customHeight="1" x14ac:dyDescent="0.2">
      <c r="H77" s="5"/>
    </row>
    <row r="78" spans="2:8" ht="14.45" customHeight="1" x14ac:dyDescent="0.2">
      <c r="H78" s="5"/>
    </row>
    <row r="79" spans="2:8" ht="14.45" customHeight="1" x14ac:dyDescent="0.2">
      <c r="H79" s="5"/>
    </row>
  </sheetData>
  <mergeCells count="6">
    <mergeCell ref="D7:F7"/>
    <mergeCell ref="B43:B71"/>
    <mergeCell ref="B9:B16"/>
    <mergeCell ref="A17:A19"/>
    <mergeCell ref="B17:B19"/>
    <mergeCell ref="B20:B42"/>
  </mergeCells>
  <printOptions horizontalCentered="1"/>
  <pageMargins left="0.19685039370078741" right="0.19685039370078741" top="0.31496062992125984" bottom="0.39370078740157483" header="0.19685039370078741" footer="0.23622047244094491"/>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H79"/>
  <sheetViews>
    <sheetView showGridLines="0" zoomScaleNormal="100" workbookViewId="0"/>
  </sheetViews>
  <sheetFormatPr baseColWidth="10" defaultColWidth="11.42578125" defaultRowHeight="14.45" customHeight="1" x14ac:dyDescent="0.2"/>
  <cols>
    <col min="1" max="1" width="3.42578125" style="1" customWidth="1"/>
    <col min="2" max="2" width="16.5703125" style="3" customWidth="1"/>
    <col min="3" max="3" width="98.42578125" style="1" bestFit="1" customWidth="1"/>
    <col min="4" max="7" width="9.85546875" style="1" customWidth="1"/>
    <col min="8" max="8" width="12.28515625" style="1" customWidth="1"/>
    <col min="9" max="16384" width="11.42578125" style="1"/>
  </cols>
  <sheetData>
    <row r="6" spans="2:8" ht="14.45" customHeight="1" thickBot="1" x14ac:dyDescent="0.25"/>
    <row r="7" spans="2:8" ht="14.45" customHeight="1" x14ac:dyDescent="0.2">
      <c r="D7" s="101" t="s">
        <v>0</v>
      </c>
      <c r="E7" s="102"/>
      <c r="F7" s="103"/>
    </row>
    <row r="8" spans="2:8" ht="14.45" customHeight="1" thickBot="1" x14ac:dyDescent="0.25">
      <c r="C8" s="6" t="s">
        <v>26</v>
      </c>
      <c r="D8" s="65">
        <v>2012</v>
      </c>
      <c r="E8" s="73">
        <v>2015</v>
      </c>
      <c r="F8" s="74">
        <v>2018</v>
      </c>
      <c r="G8" s="12"/>
      <c r="H8" s="12"/>
    </row>
    <row r="9" spans="2:8" ht="14.45" customHeight="1" x14ac:dyDescent="0.2">
      <c r="B9" s="107" t="s">
        <v>20</v>
      </c>
      <c r="C9" s="63" t="s">
        <v>1</v>
      </c>
      <c r="D9" s="64">
        <v>346</v>
      </c>
      <c r="E9" s="77">
        <v>237</v>
      </c>
      <c r="F9" s="76">
        <v>168</v>
      </c>
      <c r="G9" s="14"/>
      <c r="H9" s="14"/>
    </row>
    <row r="10" spans="2:8" ht="14.45" customHeight="1" x14ac:dyDescent="0.2">
      <c r="B10" s="108"/>
      <c r="C10" s="28" t="s">
        <v>2</v>
      </c>
      <c r="D10" s="42">
        <v>1784.335</v>
      </c>
      <c r="E10" s="75">
        <v>1254.6790000000001</v>
      </c>
      <c r="F10" s="62">
        <v>1654</v>
      </c>
      <c r="G10" s="14"/>
      <c r="H10" s="14"/>
    </row>
    <row r="11" spans="2:8" ht="14.45" customHeight="1" x14ac:dyDescent="0.2">
      <c r="B11" s="108"/>
      <c r="C11" s="28" t="s">
        <v>32</v>
      </c>
      <c r="D11" s="42">
        <v>2005</v>
      </c>
      <c r="E11" s="75">
        <v>1708</v>
      </c>
      <c r="F11" s="62">
        <v>1715</v>
      </c>
      <c r="G11" s="41"/>
      <c r="H11" s="14"/>
    </row>
    <row r="12" spans="2:8" ht="14.45" customHeight="1" x14ac:dyDescent="0.2">
      <c r="B12" s="108"/>
      <c r="C12" s="28" t="s">
        <v>37</v>
      </c>
      <c r="D12" s="43">
        <f>D10/D11</f>
        <v>0.88994264339152118</v>
      </c>
      <c r="E12" s="78">
        <f>E10/E11</f>
        <v>0.73458957845433259</v>
      </c>
      <c r="F12" s="50">
        <f>F10/F11</f>
        <v>0.96443148688046643</v>
      </c>
      <c r="G12" s="14"/>
      <c r="H12" s="14"/>
    </row>
    <row r="13" spans="2:8" ht="14.45" customHeight="1" x14ac:dyDescent="0.2">
      <c r="B13" s="108"/>
      <c r="C13" s="28" t="s">
        <v>36</v>
      </c>
      <c r="D13" s="46">
        <v>3.27617</v>
      </c>
      <c r="E13" s="79">
        <v>6.4085359999999998</v>
      </c>
      <c r="F13" s="53">
        <v>4.5358840000000002</v>
      </c>
      <c r="G13" s="14"/>
      <c r="H13" s="14"/>
    </row>
    <row r="14" spans="2:8" ht="14.45" customHeight="1" x14ac:dyDescent="0.2">
      <c r="B14" s="108"/>
      <c r="C14" s="28" t="s">
        <v>3</v>
      </c>
      <c r="D14" s="43">
        <v>0.58561850000000004</v>
      </c>
      <c r="E14" s="78">
        <v>0.65324839999999995</v>
      </c>
      <c r="F14" s="50">
        <f>1176.9829/F10</f>
        <v>0.71159788391777512</v>
      </c>
      <c r="G14" s="15"/>
      <c r="H14" s="15"/>
    </row>
    <row r="15" spans="2:8" ht="14.45" customHeight="1" x14ac:dyDescent="0.2">
      <c r="B15" s="108"/>
      <c r="C15" s="28" t="s">
        <v>4</v>
      </c>
      <c r="D15" s="43">
        <v>4.491042E-2</v>
      </c>
      <c r="E15" s="78">
        <v>6.3167260000000003E-2</v>
      </c>
      <c r="F15" s="50">
        <f>134.6527/F10</f>
        <v>8.1410338573155994E-2</v>
      </c>
      <c r="G15" s="15"/>
      <c r="H15" s="15"/>
    </row>
    <row r="16" spans="2:8" ht="14.45" customHeight="1" x14ac:dyDescent="0.2">
      <c r="B16" s="109"/>
      <c r="C16" s="29"/>
      <c r="D16" s="60"/>
      <c r="E16" s="80"/>
      <c r="F16" s="58"/>
      <c r="G16" s="16"/>
      <c r="H16" s="15"/>
    </row>
    <row r="17" spans="1:8" s="7" customFormat="1" ht="25.5" x14ac:dyDescent="0.2">
      <c r="A17" s="110"/>
      <c r="B17" s="111" t="s">
        <v>31</v>
      </c>
      <c r="C17" s="70" t="s">
        <v>39</v>
      </c>
      <c r="D17" s="61">
        <v>0.7746016</v>
      </c>
      <c r="E17" s="81">
        <v>0.84291150000000004</v>
      </c>
      <c r="F17" s="59">
        <f>1536.994/F10</f>
        <v>0.92925876662636031</v>
      </c>
      <c r="G17" s="18"/>
      <c r="H17" s="16"/>
    </row>
    <row r="18" spans="1:8" s="7" customFormat="1" ht="12.75" x14ac:dyDescent="0.2">
      <c r="A18" s="110"/>
      <c r="B18" s="112"/>
      <c r="C18" s="71" t="s">
        <v>46</v>
      </c>
      <c r="D18" s="72"/>
      <c r="E18" s="82">
        <v>0.8167529</v>
      </c>
      <c r="F18" s="66">
        <f>1503.468/F10</f>
        <v>0.90898911729141485</v>
      </c>
      <c r="G18" s="18"/>
      <c r="H18" s="16"/>
    </row>
    <row r="19" spans="1:8" s="8" customFormat="1" ht="12.75" x14ac:dyDescent="0.2">
      <c r="A19" s="110"/>
      <c r="B19" s="112"/>
      <c r="C19" s="39"/>
      <c r="D19" s="44"/>
      <c r="E19" s="82"/>
      <c r="F19" s="66"/>
      <c r="G19" s="14"/>
      <c r="H19" s="18"/>
    </row>
    <row r="20" spans="1:8" s="9" customFormat="1" ht="14.45" customHeight="1" x14ac:dyDescent="0.2">
      <c r="B20" s="104" t="s">
        <v>10</v>
      </c>
      <c r="C20" s="30" t="s">
        <v>11</v>
      </c>
      <c r="D20" s="38"/>
      <c r="E20" s="83"/>
      <c r="F20" s="67"/>
      <c r="G20" s="14"/>
      <c r="H20" s="14"/>
    </row>
    <row r="21" spans="1:8" s="9" customFormat="1" ht="14.45" customHeight="1" x14ac:dyDescent="0.2">
      <c r="B21" s="105"/>
      <c r="C21" s="4" t="s">
        <v>12</v>
      </c>
      <c r="D21" s="43"/>
      <c r="E21" s="78">
        <v>0.99883140000000004</v>
      </c>
      <c r="F21" s="50"/>
      <c r="G21" s="14"/>
      <c r="H21" s="14"/>
    </row>
    <row r="22" spans="1:8" s="9" customFormat="1" ht="14.45" customHeight="1" x14ac:dyDescent="0.2">
      <c r="B22" s="105"/>
      <c r="C22" s="10" t="s">
        <v>13</v>
      </c>
      <c r="D22" s="45"/>
      <c r="E22" s="84">
        <v>1.2903610000000001</v>
      </c>
      <c r="F22" s="52"/>
      <c r="G22" s="18"/>
      <c r="H22" s="14"/>
    </row>
    <row r="23" spans="1:8" s="9" customFormat="1" ht="14.45" customHeight="1" x14ac:dyDescent="0.2">
      <c r="B23" s="105"/>
      <c r="C23" s="10" t="s">
        <v>14</v>
      </c>
      <c r="D23" s="45"/>
      <c r="E23" s="84">
        <v>46.471089999999997</v>
      </c>
      <c r="F23" s="52"/>
      <c r="G23" s="14"/>
      <c r="H23" s="14"/>
    </row>
    <row r="24" spans="1:8" s="9" customFormat="1" ht="14.45" customHeight="1" x14ac:dyDescent="0.2">
      <c r="B24" s="105"/>
      <c r="C24" s="10"/>
      <c r="D24" s="45"/>
      <c r="E24" s="84"/>
      <c r="F24" s="52"/>
      <c r="G24" s="14"/>
      <c r="H24" s="14"/>
    </row>
    <row r="25" spans="1:8" s="9" customFormat="1" ht="14.45" customHeight="1" x14ac:dyDescent="0.2">
      <c r="B25" s="105"/>
      <c r="C25" s="31" t="s">
        <v>15</v>
      </c>
      <c r="D25" s="42"/>
      <c r="E25" s="75"/>
      <c r="F25" s="62"/>
      <c r="G25" s="14"/>
      <c r="H25" s="14"/>
    </row>
    <row r="26" spans="1:8" s="9" customFormat="1" ht="14.45" customHeight="1" x14ac:dyDescent="0.2">
      <c r="B26" s="105"/>
      <c r="C26" s="4" t="s">
        <v>12</v>
      </c>
      <c r="D26" s="42"/>
      <c r="E26" s="78">
        <v>0.75953859999999995</v>
      </c>
      <c r="F26" s="50"/>
      <c r="G26" s="14"/>
      <c r="H26" s="14"/>
    </row>
    <row r="27" spans="1:8" s="9" customFormat="1" ht="14.45" customHeight="1" x14ac:dyDescent="0.2">
      <c r="B27" s="105"/>
      <c r="C27" s="10" t="s">
        <v>13</v>
      </c>
      <c r="D27" s="42"/>
      <c r="E27" s="84">
        <v>1.1500940693855199</v>
      </c>
      <c r="F27" s="52"/>
      <c r="G27" s="14"/>
      <c r="H27" s="14"/>
    </row>
    <row r="28" spans="1:8" s="9" customFormat="1" ht="14.45" customHeight="1" x14ac:dyDescent="0.2">
      <c r="B28" s="105"/>
      <c r="C28" s="10" t="s">
        <v>14</v>
      </c>
      <c r="D28" s="42"/>
      <c r="E28" s="84">
        <v>30.297409999999999</v>
      </c>
      <c r="F28" s="52"/>
      <c r="G28" s="14"/>
      <c r="H28" s="14"/>
    </row>
    <row r="29" spans="1:8" s="9" customFormat="1" ht="14.45" customHeight="1" x14ac:dyDescent="0.2">
      <c r="B29" s="105"/>
      <c r="C29" s="10"/>
      <c r="D29" s="42"/>
      <c r="E29" s="84"/>
      <c r="F29" s="52"/>
      <c r="G29" s="14"/>
      <c r="H29" s="14"/>
    </row>
    <row r="30" spans="1:8" s="9" customFormat="1" ht="14.45" customHeight="1" x14ac:dyDescent="0.2">
      <c r="B30" s="105"/>
      <c r="C30" s="32" t="s">
        <v>16</v>
      </c>
      <c r="D30" s="45"/>
      <c r="E30" s="85"/>
      <c r="F30" s="68"/>
      <c r="G30" s="14"/>
      <c r="H30" s="14"/>
    </row>
    <row r="31" spans="1:8" s="9" customFormat="1" ht="14.45" customHeight="1" x14ac:dyDescent="0.2">
      <c r="B31" s="105"/>
      <c r="C31" s="4" t="s">
        <v>12</v>
      </c>
      <c r="D31" s="42"/>
      <c r="E31" s="78">
        <v>0.93987469999999995</v>
      </c>
      <c r="F31" s="50"/>
      <c r="G31" s="14"/>
      <c r="H31" s="14"/>
    </row>
    <row r="32" spans="1:8" s="9" customFormat="1" ht="14.45" customHeight="1" x14ac:dyDescent="0.2">
      <c r="B32" s="105"/>
      <c r="C32" s="10" t="s">
        <v>13</v>
      </c>
      <c r="D32" s="45"/>
      <c r="E32" s="84">
        <v>1.1883490000000001</v>
      </c>
      <c r="F32" s="52"/>
      <c r="G32" s="14"/>
      <c r="H32" s="14"/>
    </row>
    <row r="33" spans="2:8" s="9" customFormat="1" ht="14.45" customHeight="1" x14ac:dyDescent="0.2">
      <c r="B33" s="105"/>
      <c r="C33" s="10" t="s">
        <v>14</v>
      </c>
      <c r="D33" s="45"/>
      <c r="E33" s="84">
        <v>67.238510000000005</v>
      </c>
      <c r="F33" s="52"/>
      <c r="G33" s="14"/>
      <c r="H33" s="14"/>
    </row>
    <row r="34" spans="2:8" s="9" customFormat="1" ht="14.45" customHeight="1" x14ac:dyDescent="0.2">
      <c r="B34" s="105"/>
      <c r="C34" s="10"/>
      <c r="D34" s="45"/>
      <c r="E34" s="84"/>
      <c r="F34" s="52"/>
      <c r="G34" s="14"/>
      <c r="H34" s="14"/>
    </row>
    <row r="35" spans="2:8" s="9" customFormat="1" ht="14.45" customHeight="1" x14ac:dyDescent="0.2">
      <c r="B35" s="105"/>
      <c r="C35" s="32" t="s">
        <v>17</v>
      </c>
      <c r="D35" s="45"/>
      <c r="E35" s="85"/>
      <c r="F35" s="68"/>
      <c r="G35" s="14"/>
      <c r="H35" s="14"/>
    </row>
    <row r="36" spans="2:8" s="9" customFormat="1" ht="14.45" customHeight="1" x14ac:dyDescent="0.2">
      <c r="B36" s="105"/>
      <c r="C36" s="4" t="s">
        <v>12</v>
      </c>
      <c r="D36" s="42"/>
      <c r="E36" s="78">
        <v>0.1753653</v>
      </c>
      <c r="F36" s="50"/>
      <c r="G36" s="14"/>
      <c r="H36" s="14"/>
    </row>
    <row r="37" spans="2:8" s="9" customFormat="1" ht="14.45" customHeight="1" x14ac:dyDescent="0.2">
      <c r="B37" s="105"/>
      <c r="C37" s="10" t="s">
        <v>13</v>
      </c>
      <c r="D37" s="42"/>
      <c r="E37" s="84">
        <v>1</v>
      </c>
      <c r="F37" s="52"/>
      <c r="G37" s="14"/>
      <c r="H37" s="14"/>
    </row>
    <row r="38" spans="2:8" s="9" customFormat="1" ht="14.45" customHeight="1" x14ac:dyDescent="0.2">
      <c r="B38" s="105"/>
      <c r="C38" s="10" t="s">
        <v>14</v>
      </c>
      <c r="D38" s="42"/>
      <c r="E38" s="84">
        <v>4.666506</v>
      </c>
      <c r="F38" s="52"/>
      <c r="G38" s="14"/>
      <c r="H38" s="14"/>
    </row>
    <row r="39" spans="2:8" s="9" customFormat="1" ht="14.45" customHeight="1" x14ac:dyDescent="0.2">
      <c r="B39" s="105"/>
      <c r="C39" s="10"/>
      <c r="D39" s="42"/>
      <c r="E39" s="84"/>
      <c r="F39" s="52"/>
      <c r="G39" s="14"/>
      <c r="H39" s="14"/>
    </row>
    <row r="40" spans="2:8" s="9" customFormat="1" ht="14.45" customHeight="1" x14ac:dyDescent="0.2">
      <c r="B40" s="105"/>
      <c r="C40" s="33" t="s">
        <v>18</v>
      </c>
      <c r="D40" s="42"/>
      <c r="E40" s="75"/>
      <c r="F40" s="62"/>
      <c r="G40" s="14"/>
      <c r="H40" s="14"/>
    </row>
    <row r="41" spans="2:8" s="9" customFormat="1" ht="14.45" customHeight="1" x14ac:dyDescent="0.2">
      <c r="B41" s="105"/>
      <c r="C41" s="4" t="s">
        <v>19</v>
      </c>
      <c r="D41" s="42"/>
      <c r="E41" s="91">
        <v>18.156739999999999</v>
      </c>
      <c r="F41" s="50"/>
      <c r="G41" s="14"/>
      <c r="H41" s="14"/>
    </row>
    <row r="42" spans="2:8" s="9" customFormat="1" ht="14.45" customHeight="1" x14ac:dyDescent="0.2">
      <c r="B42" s="105"/>
      <c r="C42" s="4"/>
      <c r="D42" s="46"/>
      <c r="E42" s="78"/>
      <c r="F42" s="50"/>
      <c r="G42" s="14"/>
      <c r="H42" s="14"/>
    </row>
    <row r="43" spans="2:8" s="7" customFormat="1" ht="14.45" customHeight="1" x14ac:dyDescent="0.2">
      <c r="B43" s="104" t="s">
        <v>5</v>
      </c>
      <c r="C43" s="34" t="s">
        <v>35</v>
      </c>
      <c r="D43" s="47"/>
      <c r="E43" s="86"/>
      <c r="F43" s="69"/>
      <c r="G43" s="13"/>
      <c r="H43" s="14"/>
    </row>
    <row r="44" spans="2:8" s="7" customFormat="1" ht="14.45" customHeight="1" x14ac:dyDescent="0.2">
      <c r="B44" s="105"/>
      <c r="C44" s="4" t="s">
        <v>6</v>
      </c>
      <c r="D44" s="43">
        <v>0.57643034999999998</v>
      </c>
      <c r="E44" s="78">
        <v>0.6510167</v>
      </c>
      <c r="F44" s="50">
        <f>1229.7711/F10</f>
        <v>0.74351336154776293</v>
      </c>
      <c r="G44" s="13"/>
      <c r="H44" s="14"/>
    </row>
    <row r="45" spans="2:8" s="7" customFormat="1" ht="14.45" customHeight="1" x14ac:dyDescent="0.2">
      <c r="B45" s="105"/>
      <c r="C45" s="4" t="s">
        <v>7</v>
      </c>
      <c r="D45" s="43">
        <v>0.98770663999999997</v>
      </c>
      <c r="E45" s="78">
        <v>0.92887920000000002</v>
      </c>
      <c r="F45" s="50">
        <f>1586.105/F10</f>
        <v>0.95895102781136643</v>
      </c>
      <c r="G45" s="13"/>
      <c r="H45" s="14"/>
    </row>
    <row r="46" spans="2:8" s="7" customFormat="1" ht="14.45" customHeight="1" x14ac:dyDescent="0.2">
      <c r="B46" s="105"/>
      <c r="C46" s="4" t="s">
        <v>8</v>
      </c>
      <c r="D46" s="43">
        <v>0.92965920000000002</v>
      </c>
      <c r="E46" s="78">
        <v>0.95684809999999998</v>
      </c>
      <c r="F46" s="50">
        <f>1612.639/F10</f>
        <v>0.97499334945586447</v>
      </c>
      <c r="G46" s="13"/>
      <c r="H46" s="14"/>
    </row>
    <row r="47" spans="2:8" s="7" customFormat="1" ht="14.45" customHeight="1" x14ac:dyDescent="0.2">
      <c r="B47" s="105"/>
      <c r="C47" s="4" t="s">
        <v>28</v>
      </c>
      <c r="D47" s="43">
        <v>3.5489739999999999E-2</v>
      </c>
      <c r="E47" s="78">
        <v>4.540338E-2</v>
      </c>
      <c r="F47" s="50">
        <f>25.72406/F10</f>
        <v>1.5552636033857316E-2</v>
      </c>
      <c r="G47" s="13"/>
      <c r="H47" s="14"/>
    </row>
    <row r="48" spans="2:8" s="7" customFormat="1" ht="14.45" customHeight="1" x14ac:dyDescent="0.2">
      <c r="B48" s="105"/>
      <c r="C48" s="4" t="s">
        <v>9</v>
      </c>
      <c r="D48" s="43">
        <v>0.99670334000000005</v>
      </c>
      <c r="E48" s="78">
        <v>0.97579289999999996</v>
      </c>
      <c r="F48" s="50">
        <f>1621.377/F10</f>
        <v>0.98027629987908094</v>
      </c>
      <c r="G48" s="23"/>
      <c r="H48" s="14"/>
    </row>
    <row r="49" spans="2:8" s="7" customFormat="1" ht="14.45" customHeight="1" x14ac:dyDescent="0.2">
      <c r="B49" s="105"/>
      <c r="C49" s="4"/>
      <c r="D49" s="43"/>
      <c r="E49" s="78"/>
      <c r="F49" s="50"/>
      <c r="G49" s="23"/>
      <c r="H49" s="14"/>
    </row>
    <row r="50" spans="2:8" s="7" customFormat="1" ht="14.45" customHeight="1" x14ac:dyDescent="0.2">
      <c r="B50" s="105"/>
      <c r="C50" s="33" t="s">
        <v>34</v>
      </c>
      <c r="D50" s="48"/>
      <c r="E50" s="87"/>
      <c r="F50" s="51"/>
      <c r="G50" s="23"/>
    </row>
    <row r="51" spans="2:8" s="7" customFormat="1" ht="14.45" customHeight="1" x14ac:dyDescent="0.2">
      <c r="B51" s="105"/>
      <c r="C51" s="4" t="s">
        <v>6</v>
      </c>
      <c r="D51" s="57">
        <v>1.00727966</v>
      </c>
      <c r="E51" s="84">
        <v>1.032969</v>
      </c>
      <c r="F51" s="52">
        <v>0.93300000000000005</v>
      </c>
      <c r="G51" s="23"/>
    </row>
    <row r="52" spans="2:8" s="7" customFormat="1" ht="14.45" customHeight="1" x14ac:dyDescent="0.2">
      <c r="B52" s="105"/>
      <c r="C52" s="4" t="s">
        <v>7</v>
      </c>
      <c r="D52" s="57">
        <v>5.0723177100000001</v>
      </c>
      <c r="E52" s="84">
        <v>5.2709109999999999</v>
      </c>
      <c r="F52" s="52">
        <v>5.13</v>
      </c>
      <c r="G52" s="23"/>
    </row>
    <row r="53" spans="2:8" s="7" customFormat="1" ht="14.45" customHeight="1" x14ac:dyDescent="0.2">
      <c r="B53" s="105"/>
      <c r="C53" s="4" t="s">
        <v>8</v>
      </c>
      <c r="D53" s="57">
        <v>2.4922775599999998</v>
      </c>
      <c r="E53" s="84">
        <v>3.3979409999999999</v>
      </c>
      <c r="F53" s="52">
        <v>4.4400000000000004</v>
      </c>
      <c r="G53" s="23"/>
    </row>
    <row r="54" spans="2:8" s="7" customFormat="1" ht="14.45" customHeight="1" x14ac:dyDescent="0.2">
      <c r="B54" s="105"/>
      <c r="C54" s="4" t="s">
        <v>41</v>
      </c>
      <c r="D54" s="57">
        <v>8.6157352599999992</v>
      </c>
      <c r="E54" s="84">
        <v>9.7483509999999995</v>
      </c>
      <c r="F54" s="52">
        <v>10.8</v>
      </c>
      <c r="G54" s="23"/>
    </row>
    <row r="55" spans="2:8" s="7" customFormat="1" ht="14.45" customHeight="1" x14ac:dyDescent="0.2">
      <c r="B55" s="105"/>
      <c r="C55" s="4"/>
      <c r="D55" s="57"/>
      <c r="E55" s="84"/>
      <c r="F55" s="52"/>
      <c r="G55" s="23"/>
    </row>
    <row r="56" spans="2:8" s="7" customFormat="1" ht="14.45" customHeight="1" x14ac:dyDescent="0.2">
      <c r="B56" s="105"/>
      <c r="C56" s="31" t="s">
        <v>33</v>
      </c>
      <c r="D56" s="49"/>
      <c r="E56" s="87"/>
      <c r="F56" s="51"/>
    </row>
    <row r="57" spans="2:8" s="7" customFormat="1" ht="14.45" customHeight="1" x14ac:dyDescent="0.2">
      <c r="B57" s="105"/>
      <c r="C57" s="4" t="s">
        <v>30</v>
      </c>
      <c r="D57" s="46">
        <v>7.25763201</v>
      </c>
      <c r="E57" s="79">
        <v>8.0708883900000004</v>
      </c>
      <c r="F57" s="53">
        <v>8.19</v>
      </c>
      <c r="G57" s="27"/>
    </row>
    <row r="58" spans="2:8" s="7" customFormat="1" ht="14.45" customHeight="1" x14ac:dyDescent="0.2">
      <c r="B58" s="105"/>
      <c r="C58" s="4" t="s">
        <v>29</v>
      </c>
      <c r="D58" s="46">
        <v>0.64090800000000003</v>
      </c>
      <c r="E58" s="79">
        <v>0.66950180999999997</v>
      </c>
      <c r="F58" s="53">
        <v>0.66200000000000003</v>
      </c>
      <c r="G58" s="27"/>
    </row>
    <row r="59" spans="2:8" s="7" customFormat="1" ht="14.45" customHeight="1" x14ac:dyDescent="0.2">
      <c r="B59" s="105"/>
      <c r="C59" s="4" t="s">
        <v>6</v>
      </c>
      <c r="D59" s="46">
        <v>0.32588951999999999</v>
      </c>
      <c r="E59" s="79">
        <v>0.32328546000000002</v>
      </c>
      <c r="F59" s="53">
        <v>0.58699999999999997</v>
      </c>
      <c r="G59" s="27"/>
    </row>
    <row r="60" spans="2:8" s="7" customFormat="1" ht="14.45" customHeight="1" x14ac:dyDescent="0.2">
      <c r="B60" s="105"/>
      <c r="C60" s="4" t="s">
        <v>7</v>
      </c>
      <c r="D60" s="46">
        <v>4.9839097199999998</v>
      </c>
      <c r="E60" s="79">
        <v>5.18117114</v>
      </c>
      <c r="F60" s="53">
        <v>4.09</v>
      </c>
      <c r="G60" s="27"/>
    </row>
    <row r="61" spans="2:8" s="7" customFormat="1" ht="14.45" customHeight="1" x14ac:dyDescent="0.2">
      <c r="B61" s="105"/>
      <c r="C61" s="4" t="s">
        <v>8</v>
      </c>
      <c r="D61" s="46">
        <v>2.5655908599999999</v>
      </c>
      <c r="E61" s="79">
        <v>3.1924451700000001</v>
      </c>
      <c r="F61" s="53">
        <v>4.1500000000000004</v>
      </c>
      <c r="G61" s="27"/>
    </row>
    <row r="62" spans="2:8" s="7" customFormat="1" ht="14.45" customHeight="1" x14ac:dyDescent="0.2">
      <c r="B62" s="105"/>
      <c r="C62" s="4" t="s">
        <v>41</v>
      </c>
      <c r="D62" s="46">
        <v>7.8985399999999997</v>
      </c>
      <c r="E62" s="79">
        <v>8.7403902000000002</v>
      </c>
      <c r="F62" s="53">
        <v>8.85</v>
      </c>
      <c r="G62" s="27"/>
    </row>
    <row r="63" spans="2:8" s="7" customFormat="1" ht="14.45" customHeight="1" x14ac:dyDescent="0.2">
      <c r="B63" s="105"/>
      <c r="C63" s="4"/>
      <c r="D63" s="46"/>
      <c r="E63" s="79"/>
      <c r="F63" s="53"/>
      <c r="G63" s="27"/>
    </row>
    <row r="64" spans="2:8" s="7" customFormat="1" ht="13.9" customHeight="1" x14ac:dyDescent="0.2">
      <c r="B64" s="105"/>
      <c r="C64" s="26" t="s">
        <v>38</v>
      </c>
      <c r="D64" s="36"/>
      <c r="E64" s="88"/>
      <c r="F64" s="54"/>
    </row>
    <row r="65" spans="2:8" s="7" customFormat="1" ht="14.45" customHeight="1" x14ac:dyDescent="0.2">
      <c r="B65" s="105"/>
      <c r="C65" s="4" t="s">
        <v>30</v>
      </c>
      <c r="D65" s="40">
        <v>9.2928990000000002</v>
      </c>
      <c r="E65" s="89">
        <v>10.275499999999999</v>
      </c>
      <c r="F65" s="55">
        <v>9.2424239999999998</v>
      </c>
      <c r="G65" s="24"/>
    </row>
    <row r="66" spans="2:8" s="7" customFormat="1" ht="14.45" customHeight="1" x14ac:dyDescent="0.2">
      <c r="B66" s="105"/>
      <c r="C66" s="4" t="s">
        <v>29</v>
      </c>
      <c r="D66" s="40">
        <v>1.0401258</v>
      </c>
      <c r="E66" s="89">
        <v>0.93300000000000005</v>
      </c>
      <c r="F66" s="55">
        <v>1</v>
      </c>
      <c r="G66" s="24"/>
    </row>
    <row r="67" spans="2:8" s="7" customFormat="1" ht="14.45" customHeight="1" x14ac:dyDescent="0.2">
      <c r="B67" s="105"/>
      <c r="C67" s="4" t="s">
        <v>6</v>
      </c>
      <c r="D67" s="40">
        <v>0.44696427</v>
      </c>
      <c r="E67" s="89">
        <v>0.28499999999999998</v>
      </c>
      <c r="F67" s="55">
        <v>0.8</v>
      </c>
    </row>
    <row r="68" spans="2:8" s="7" customFormat="1" ht="14.45" customHeight="1" x14ac:dyDescent="0.2">
      <c r="B68" s="105"/>
      <c r="C68" s="4" t="s">
        <v>7</v>
      </c>
      <c r="D68" s="40">
        <v>6.335</v>
      </c>
      <c r="E68" s="89">
        <v>6.2453333000000004</v>
      </c>
      <c r="F68" s="55">
        <v>5.6849239999999996</v>
      </c>
    </row>
    <row r="69" spans="2:8" s="7" customFormat="1" ht="14.45" customHeight="1" x14ac:dyDescent="0.2">
      <c r="B69" s="105"/>
      <c r="C69" s="4" t="s">
        <v>8</v>
      </c>
      <c r="D69" s="40">
        <v>3.3203773999999999</v>
      </c>
      <c r="E69" s="89">
        <v>4.2</v>
      </c>
      <c r="F69" s="55">
        <v>5.2833329999999998</v>
      </c>
    </row>
    <row r="70" spans="2:8" s="7" customFormat="1" ht="14.45" customHeight="1" x14ac:dyDescent="0.2">
      <c r="B70" s="105"/>
      <c r="C70" s="4" t="s">
        <v>41</v>
      </c>
      <c r="D70" s="40">
        <v>10.065236000000001</v>
      </c>
      <c r="E70" s="89">
        <v>11.420333299999999</v>
      </c>
      <c r="F70" s="55">
        <v>10.19895</v>
      </c>
    </row>
    <row r="71" spans="2:8" s="7" customFormat="1" ht="14.45" customHeight="1" thickBot="1" x14ac:dyDescent="0.25">
      <c r="B71" s="106"/>
      <c r="C71" s="35"/>
      <c r="D71" s="37"/>
      <c r="E71" s="90"/>
      <c r="F71" s="56"/>
    </row>
    <row r="72" spans="2:8" ht="14.45" customHeight="1" x14ac:dyDescent="0.2">
      <c r="H72" s="5"/>
    </row>
    <row r="73" spans="2:8" ht="14.45" customHeight="1" x14ac:dyDescent="0.2">
      <c r="B73" s="1" t="s">
        <v>48</v>
      </c>
      <c r="C73" s="2"/>
      <c r="H73" s="5"/>
    </row>
    <row r="74" spans="2:8" ht="14.45" customHeight="1" x14ac:dyDescent="0.2">
      <c r="H74" s="5"/>
    </row>
    <row r="75" spans="2:8" ht="14.45" customHeight="1" x14ac:dyDescent="0.2">
      <c r="H75" s="5"/>
    </row>
    <row r="76" spans="2:8" ht="14.45" customHeight="1" x14ac:dyDescent="0.2">
      <c r="H76" s="5"/>
    </row>
    <row r="77" spans="2:8" ht="14.45" customHeight="1" x14ac:dyDescent="0.2">
      <c r="H77" s="5"/>
    </row>
    <row r="78" spans="2:8" ht="14.45" customHeight="1" x14ac:dyDescent="0.2">
      <c r="H78" s="5"/>
    </row>
    <row r="79" spans="2:8" ht="14.45" customHeight="1" x14ac:dyDescent="0.2">
      <c r="H79" s="5"/>
    </row>
  </sheetData>
  <mergeCells count="6">
    <mergeCell ref="D7:F7"/>
    <mergeCell ref="B43:B71"/>
    <mergeCell ref="B9:B16"/>
    <mergeCell ref="A17:A19"/>
    <mergeCell ref="B17:B19"/>
    <mergeCell ref="B20:B42"/>
  </mergeCells>
  <printOptions horizontalCentered="1"/>
  <pageMargins left="0.19685039370078741" right="0.19685039370078741" top="0.31496062992125984" bottom="0.39370078740157483" header="0.19685039370078741" footer="0.23622047244094491"/>
  <pageSetup paperSize="9" scale="7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I79"/>
  <sheetViews>
    <sheetView showGridLines="0" zoomScaleNormal="100" workbookViewId="0"/>
  </sheetViews>
  <sheetFormatPr baseColWidth="10" defaultColWidth="11.42578125" defaultRowHeight="14.45" customHeight="1" x14ac:dyDescent="0.2"/>
  <cols>
    <col min="1" max="1" width="3.42578125" style="1" customWidth="1"/>
    <col min="2" max="2" width="16.5703125" style="3" customWidth="1"/>
    <col min="3" max="3" width="98.42578125" style="1" bestFit="1" customWidth="1"/>
    <col min="4" max="8" width="9.85546875" style="1" customWidth="1"/>
    <col min="9" max="9" width="12.28515625" style="1" customWidth="1"/>
    <col min="10" max="16384" width="11.42578125" style="1"/>
  </cols>
  <sheetData>
    <row r="6" spans="2:9" ht="14.45" customHeight="1" thickBot="1" x14ac:dyDescent="0.25"/>
    <row r="7" spans="2:9" ht="14.45" customHeight="1" x14ac:dyDescent="0.2">
      <c r="D7" s="101" t="s">
        <v>0</v>
      </c>
      <c r="E7" s="102"/>
      <c r="F7" s="103"/>
    </row>
    <row r="8" spans="2:9" ht="14.45" customHeight="1" thickBot="1" x14ac:dyDescent="0.25">
      <c r="C8" s="6" t="s">
        <v>22</v>
      </c>
      <c r="D8" s="65">
        <v>2012</v>
      </c>
      <c r="E8" s="73">
        <v>2015</v>
      </c>
      <c r="F8" s="74">
        <v>2018</v>
      </c>
      <c r="G8" s="12"/>
      <c r="H8" s="12"/>
      <c r="I8" s="12"/>
    </row>
    <row r="9" spans="2:9" ht="14.45" customHeight="1" x14ac:dyDescent="0.2">
      <c r="B9" s="107" t="s">
        <v>20</v>
      </c>
      <c r="C9" s="63" t="s">
        <v>1</v>
      </c>
      <c r="D9" s="64">
        <v>261</v>
      </c>
      <c r="E9" s="77">
        <v>254</v>
      </c>
      <c r="F9" s="76">
        <v>186</v>
      </c>
      <c r="H9" s="14"/>
      <c r="I9" s="14"/>
    </row>
    <row r="10" spans="2:9" ht="14.45" customHeight="1" x14ac:dyDescent="0.2">
      <c r="B10" s="108"/>
      <c r="C10" s="28" t="s">
        <v>2</v>
      </c>
      <c r="D10" s="42">
        <v>5967.2669999999998</v>
      </c>
      <c r="E10" s="75">
        <v>4503.9489999999996</v>
      </c>
      <c r="F10" s="62">
        <v>4505</v>
      </c>
      <c r="H10" s="14"/>
      <c r="I10" s="14"/>
    </row>
    <row r="11" spans="2:9" ht="14.45" customHeight="1" x14ac:dyDescent="0.2">
      <c r="B11" s="108"/>
      <c r="C11" s="28" t="s">
        <v>32</v>
      </c>
      <c r="D11" s="42">
        <v>6500</v>
      </c>
      <c r="E11" s="75">
        <v>5045</v>
      </c>
      <c r="F11" s="62">
        <v>4714</v>
      </c>
      <c r="H11" s="14"/>
      <c r="I11" s="14"/>
    </row>
    <row r="12" spans="2:9" ht="14.45" customHeight="1" x14ac:dyDescent="0.2">
      <c r="B12" s="108"/>
      <c r="C12" s="28" t="s">
        <v>37</v>
      </c>
      <c r="D12" s="43">
        <f>D10/D11</f>
        <v>0.9180410769230769</v>
      </c>
      <c r="E12" s="78">
        <f>E10/E11</f>
        <v>0.89275500495540128</v>
      </c>
      <c r="F12" s="50">
        <f>F10/F11</f>
        <v>0.95566397963512939</v>
      </c>
      <c r="H12" s="14"/>
      <c r="I12" s="14"/>
    </row>
    <row r="13" spans="2:9" ht="14.45" customHeight="1" x14ac:dyDescent="0.2">
      <c r="B13" s="108"/>
      <c r="C13" s="28" t="s">
        <v>36</v>
      </c>
      <c r="D13" s="46">
        <v>19.31664</v>
      </c>
      <c r="E13" s="79">
        <v>23.552879999999998</v>
      </c>
      <c r="F13" s="53">
        <v>21.514130000000002</v>
      </c>
      <c r="H13" s="14"/>
      <c r="I13" s="14"/>
    </row>
    <row r="14" spans="2:9" ht="14.45" customHeight="1" x14ac:dyDescent="0.2">
      <c r="B14" s="108"/>
      <c r="C14" s="28" t="s">
        <v>3</v>
      </c>
      <c r="D14" s="43">
        <v>0.98247499999999999</v>
      </c>
      <c r="E14" s="78">
        <v>0.97712849999999996</v>
      </c>
      <c r="F14" s="50">
        <f>4440.1853/F10</f>
        <v>0.98561271920088789</v>
      </c>
      <c r="H14" s="15"/>
      <c r="I14" s="15"/>
    </row>
    <row r="15" spans="2:9" ht="14.45" customHeight="1" x14ac:dyDescent="0.2">
      <c r="B15" s="108"/>
      <c r="C15" s="28" t="s">
        <v>4</v>
      </c>
      <c r="D15" s="43">
        <v>5.5077180000000003E-2</v>
      </c>
      <c r="E15" s="78">
        <v>5.5360630000000001E-2</v>
      </c>
      <c r="F15" s="50">
        <f>332.4726/F10</f>
        <v>7.3800799112097665E-2</v>
      </c>
      <c r="H15" s="15"/>
      <c r="I15" s="15"/>
    </row>
    <row r="16" spans="2:9" ht="14.45" customHeight="1" x14ac:dyDescent="0.2">
      <c r="B16" s="109"/>
      <c r="C16" s="29"/>
      <c r="D16" s="60"/>
      <c r="E16" s="80"/>
      <c r="F16" s="58"/>
      <c r="H16" s="16"/>
      <c r="I16" s="15"/>
    </row>
    <row r="17" spans="1:9" s="7" customFormat="1" ht="25.5" x14ac:dyDescent="0.2">
      <c r="A17" s="110"/>
      <c r="B17" s="111" t="s">
        <v>31</v>
      </c>
      <c r="C17" s="70" t="s">
        <v>39</v>
      </c>
      <c r="D17" s="61">
        <v>0.94803789999999999</v>
      </c>
      <c r="E17" s="81">
        <v>0.98017180000000004</v>
      </c>
      <c r="F17" s="59">
        <f>4462.955/F10</f>
        <v>0.99066703662597111</v>
      </c>
      <c r="G17" s="25"/>
      <c r="H17" s="18"/>
      <c r="I17" s="16"/>
    </row>
    <row r="18" spans="1:9" s="7" customFormat="1" ht="12.75" x14ac:dyDescent="0.2">
      <c r="A18" s="110"/>
      <c r="B18" s="112"/>
      <c r="C18" s="71" t="s">
        <v>46</v>
      </c>
      <c r="D18" s="72"/>
      <c r="E18" s="82">
        <v>0.97388240000000004</v>
      </c>
      <c r="F18" s="66">
        <f>4455.967/F10</f>
        <v>0.989115871254162</v>
      </c>
      <c r="G18" s="25"/>
      <c r="H18" s="18"/>
      <c r="I18" s="16"/>
    </row>
    <row r="19" spans="1:9" s="8" customFormat="1" ht="12.75" x14ac:dyDescent="0.2">
      <c r="A19" s="110"/>
      <c r="B19" s="112"/>
      <c r="C19" s="39"/>
      <c r="D19" s="44"/>
      <c r="E19" s="82"/>
      <c r="F19" s="66"/>
      <c r="G19" s="22"/>
      <c r="H19" s="14"/>
      <c r="I19" s="18"/>
    </row>
    <row r="20" spans="1:9" s="9" customFormat="1" ht="14.45" customHeight="1" x14ac:dyDescent="0.2">
      <c r="B20" s="104" t="s">
        <v>10</v>
      </c>
      <c r="C20" s="30" t="s">
        <v>11</v>
      </c>
      <c r="D20" s="38"/>
      <c r="E20" s="83"/>
      <c r="F20" s="67"/>
      <c r="G20" s="17"/>
      <c r="H20" s="14"/>
      <c r="I20" s="14"/>
    </row>
    <row r="21" spans="1:9" s="9" customFormat="1" ht="14.45" customHeight="1" x14ac:dyDescent="0.2">
      <c r="B21" s="105"/>
      <c r="C21" s="4" t="s">
        <v>12</v>
      </c>
      <c r="D21" s="43"/>
      <c r="E21" s="78">
        <v>0.96863779999999999</v>
      </c>
      <c r="F21" s="50"/>
      <c r="G21" s="14"/>
      <c r="H21" s="14"/>
      <c r="I21" s="14"/>
    </row>
    <row r="22" spans="1:9" s="9" customFormat="1" ht="14.45" customHeight="1" x14ac:dyDescent="0.2">
      <c r="B22" s="105"/>
      <c r="C22" s="10" t="s">
        <v>13</v>
      </c>
      <c r="D22" s="45"/>
      <c r="E22" s="84">
        <v>2.5482049999999998</v>
      </c>
      <c r="F22" s="52"/>
      <c r="G22" s="20"/>
      <c r="H22" s="18"/>
      <c r="I22" s="14"/>
    </row>
    <row r="23" spans="1:9" s="9" customFormat="1" ht="14.45" customHeight="1" x14ac:dyDescent="0.2">
      <c r="B23" s="105"/>
      <c r="C23" s="10" t="s">
        <v>14</v>
      </c>
      <c r="D23" s="45"/>
      <c r="E23" s="84">
        <v>75.720299999999995</v>
      </c>
      <c r="F23" s="52"/>
      <c r="G23" s="21"/>
      <c r="H23" s="14"/>
      <c r="I23" s="14"/>
    </row>
    <row r="24" spans="1:9" s="9" customFormat="1" ht="14.45" customHeight="1" x14ac:dyDescent="0.2">
      <c r="B24" s="105"/>
      <c r="C24" s="10"/>
      <c r="D24" s="45"/>
      <c r="E24" s="84"/>
      <c r="F24" s="52"/>
      <c r="G24" s="21"/>
      <c r="H24" s="14"/>
      <c r="I24" s="14"/>
    </row>
    <row r="25" spans="1:9" s="9" customFormat="1" ht="14.45" customHeight="1" x14ac:dyDescent="0.2">
      <c r="B25" s="105"/>
      <c r="C25" s="31" t="s">
        <v>15</v>
      </c>
      <c r="D25" s="42"/>
      <c r="E25" s="75"/>
      <c r="F25" s="62"/>
      <c r="G25" s="19"/>
      <c r="H25" s="14"/>
      <c r="I25" s="14"/>
    </row>
    <row r="26" spans="1:9" s="9" customFormat="1" ht="14.45" customHeight="1" x14ac:dyDescent="0.2">
      <c r="B26" s="105"/>
      <c r="C26" s="4" t="s">
        <v>12</v>
      </c>
      <c r="D26" s="42"/>
      <c r="E26" s="78">
        <v>0.81860540000000004</v>
      </c>
      <c r="F26" s="50"/>
      <c r="G26" s="19"/>
      <c r="H26" s="14"/>
      <c r="I26" s="14"/>
    </row>
    <row r="27" spans="1:9" s="9" customFormat="1" ht="14.45" customHeight="1" x14ac:dyDescent="0.2">
      <c r="B27" s="105"/>
      <c r="C27" s="10" t="s">
        <v>13</v>
      </c>
      <c r="D27" s="42"/>
      <c r="E27" s="84">
        <v>1.8748100000000001</v>
      </c>
      <c r="F27" s="52"/>
      <c r="G27" s="14"/>
      <c r="H27" s="14"/>
      <c r="I27" s="14"/>
    </row>
    <row r="28" spans="1:9" s="9" customFormat="1" ht="14.45" customHeight="1" x14ac:dyDescent="0.2">
      <c r="B28" s="105"/>
      <c r="C28" s="10" t="s">
        <v>14</v>
      </c>
      <c r="D28" s="42"/>
      <c r="E28" s="84">
        <v>32.683970000000002</v>
      </c>
      <c r="F28" s="52"/>
      <c r="G28" s="14"/>
      <c r="H28" s="14"/>
      <c r="I28" s="14"/>
    </row>
    <row r="29" spans="1:9" s="9" customFormat="1" ht="14.45" customHeight="1" x14ac:dyDescent="0.2">
      <c r="B29" s="105"/>
      <c r="C29" s="10"/>
      <c r="D29" s="42"/>
      <c r="E29" s="84"/>
      <c r="F29" s="52"/>
      <c r="G29" s="14"/>
      <c r="H29" s="14"/>
      <c r="I29" s="14"/>
    </row>
    <row r="30" spans="1:9" s="9" customFormat="1" ht="14.45" customHeight="1" x14ac:dyDescent="0.2">
      <c r="B30" s="105"/>
      <c r="C30" s="32" t="s">
        <v>16</v>
      </c>
      <c r="D30" s="45"/>
      <c r="E30" s="85"/>
      <c r="F30" s="68"/>
      <c r="G30" s="14"/>
      <c r="H30" s="14"/>
      <c r="I30" s="14"/>
    </row>
    <row r="31" spans="1:9" s="9" customFormat="1" ht="14.45" customHeight="1" x14ac:dyDescent="0.2">
      <c r="B31" s="105"/>
      <c r="C31" s="4" t="s">
        <v>12</v>
      </c>
      <c r="D31" s="42"/>
      <c r="E31" s="78">
        <v>0.90953470000000003</v>
      </c>
      <c r="F31" s="50"/>
      <c r="G31" s="14"/>
      <c r="H31" s="14"/>
      <c r="I31" s="14"/>
    </row>
    <row r="32" spans="1:9" s="9" customFormat="1" ht="14.45" customHeight="1" x14ac:dyDescent="0.2">
      <c r="B32" s="105"/>
      <c r="C32" s="10" t="s">
        <v>13</v>
      </c>
      <c r="D32" s="45"/>
      <c r="E32" s="84">
        <v>2.0034540000000001</v>
      </c>
      <c r="F32" s="52"/>
      <c r="G32" s="14"/>
      <c r="H32" s="14"/>
      <c r="I32" s="14"/>
    </row>
    <row r="33" spans="2:9" s="9" customFormat="1" ht="14.45" customHeight="1" x14ac:dyDescent="0.2">
      <c r="B33" s="105"/>
      <c r="C33" s="10" t="s">
        <v>14</v>
      </c>
      <c r="D33" s="45"/>
      <c r="E33" s="84">
        <v>81.345029999999994</v>
      </c>
      <c r="F33" s="52"/>
      <c r="G33" s="18"/>
      <c r="H33" s="14"/>
      <c r="I33" s="14"/>
    </row>
    <row r="34" spans="2:9" s="9" customFormat="1" ht="14.45" customHeight="1" x14ac:dyDescent="0.2">
      <c r="B34" s="105"/>
      <c r="C34" s="10"/>
      <c r="D34" s="45"/>
      <c r="E34" s="84"/>
      <c r="F34" s="52"/>
      <c r="G34" s="18"/>
      <c r="H34" s="14"/>
      <c r="I34" s="14"/>
    </row>
    <row r="35" spans="2:9" s="9" customFormat="1" ht="14.45" customHeight="1" x14ac:dyDescent="0.2">
      <c r="B35" s="105"/>
      <c r="C35" s="32" t="s">
        <v>17</v>
      </c>
      <c r="D35" s="45"/>
      <c r="E35" s="85"/>
      <c r="F35" s="68"/>
      <c r="G35" s="14"/>
      <c r="H35" s="14"/>
      <c r="I35" s="14"/>
    </row>
    <row r="36" spans="2:9" s="9" customFormat="1" ht="14.45" customHeight="1" x14ac:dyDescent="0.2">
      <c r="B36" s="105"/>
      <c r="C36" s="4" t="s">
        <v>12</v>
      </c>
      <c r="D36" s="42"/>
      <c r="E36" s="78">
        <v>9.6437389999999998E-2</v>
      </c>
      <c r="F36" s="50"/>
      <c r="G36" s="14"/>
      <c r="H36" s="14"/>
      <c r="I36" s="14"/>
    </row>
    <row r="37" spans="2:9" s="9" customFormat="1" ht="14.45" customHeight="1" x14ac:dyDescent="0.2">
      <c r="B37" s="105"/>
      <c r="C37" s="10" t="s">
        <v>13</v>
      </c>
      <c r="D37" s="42"/>
      <c r="E37" s="84">
        <v>1.1066130000000001</v>
      </c>
      <c r="F37" s="52"/>
      <c r="G37" s="14"/>
      <c r="H37" s="14"/>
      <c r="I37" s="14"/>
    </row>
    <row r="38" spans="2:9" s="9" customFormat="1" ht="14.45" customHeight="1" x14ac:dyDescent="0.2">
      <c r="B38" s="105"/>
      <c r="C38" s="10" t="s">
        <v>14</v>
      </c>
      <c r="D38" s="42"/>
      <c r="E38" s="84">
        <v>7.4172289999999998</v>
      </c>
      <c r="F38" s="52"/>
      <c r="G38" s="14"/>
      <c r="H38" s="14"/>
      <c r="I38" s="14"/>
    </row>
    <row r="39" spans="2:9" s="9" customFormat="1" ht="14.45" customHeight="1" x14ac:dyDescent="0.2">
      <c r="B39" s="105"/>
      <c r="C39" s="10"/>
      <c r="D39" s="42"/>
      <c r="E39" s="84"/>
      <c r="F39" s="52"/>
      <c r="G39" s="14"/>
      <c r="H39" s="14"/>
      <c r="I39" s="14"/>
    </row>
    <row r="40" spans="2:9" s="9" customFormat="1" ht="14.45" customHeight="1" x14ac:dyDescent="0.2">
      <c r="B40" s="105"/>
      <c r="C40" s="33" t="s">
        <v>18</v>
      </c>
      <c r="D40" s="42"/>
      <c r="E40" s="75"/>
      <c r="F40" s="62"/>
      <c r="G40" s="14"/>
      <c r="H40" s="14"/>
      <c r="I40" s="14"/>
    </row>
    <row r="41" spans="2:9" s="9" customFormat="1" ht="14.45" customHeight="1" x14ac:dyDescent="0.2">
      <c r="B41" s="105"/>
      <c r="C41" s="4" t="s">
        <v>19</v>
      </c>
      <c r="D41" s="42"/>
      <c r="E41" s="91">
        <v>5.143357</v>
      </c>
      <c r="F41" s="50"/>
      <c r="G41" s="14"/>
      <c r="H41" s="14"/>
      <c r="I41" s="14"/>
    </row>
    <row r="42" spans="2:9" s="9" customFormat="1" ht="14.45" customHeight="1" x14ac:dyDescent="0.2">
      <c r="B42" s="105"/>
      <c r="C42" s="4"/>
      <c r="D42" s="46"/>
      <c r="E42" s="78"/>
      <c r="F42" s="50"/>
      <c r="G42" s="14"/>
      <c r="H42" s="14"/>
      <c r="I42" s="14"/>
    </row>
    <row r="43" spans="2:9" s="7" customFormat="1" ht="14.45" customHeight="1" x14ac:dyDescent="0.2">
      <c r="B43" s="104" t="s">
        <v>5</v>
      </c>
      <c r="C43" s="34" t="s">
        <v>35</v>
      </c>
      <c r="D43" s="47"/>
      <c r="E43" s="86"/>
      <c r="F43" s="69"/>
      <c r="G43" s="14"/>
      <c r="H43" s="13"/>
      <c r="I43" s="14"/>
    </row>
    <row r="44" spans="2:9" s="7" customFormat="1" ht="14.45" customHeight="1" x14ac:dyDescent="0.2">
      <c r="B44" s="105"/>
      <c r="C44" s="4" t="s">
        <v>6</v>
      </c>
      <c r="D44" s="43">
        <v>0.70255135000000002</v>
      </c>
      <c r="E44" s="78">
        <v>0.75555039999999996</v>
      </c>
      <c r="F44" s="50">
        <f>3651.6512/F10</f>
        <v>0.81057740288568247</v>
      </c>
      <c r="G44" s="14"/>
      <c r="H44" s="13"/>
      <c r="I44" s="14"/>
    </row>
    <row r="45" spans="2:9" s="7" customFormat="1" ht="14.45" customHeight="1" x14ac:dyDescent="0.2">
      <c r="B45" s="105"/>
      <c r="C45" s="4" t="s">
        <v>7</v>
      </c>
      <c r="D45" s="43">
        <v>0.97712288000000003</v>
      </c>
      <c r="E45" s="78">
        <v>1</v>
      </c>
      <c r="F45" s="50">
        <f>4505/F10</f>
        <v>1</v>
      </c>
      <c r="G45" s="14"/>
      <c r="H45" s="13"/>
      <c r="I45" s="14"/>
    </row>
    <row r="46" spans="2:9" s="7" customFormat="1" ht="14.45" customHeight="1" x14ac:dyDescent="0.2">
      <c r="B46" s="105"/>
      <c r="C46" s="4" t="s">
        <v>8</v>
      </c>
      <c r="D46" s="43">
        <v>0.95158456999999996</v>
      </c>
      <c r="E46" s="78">
        <v>0.9927861</v>
      </c>
      <c r="F46" s="50">
        <f>4430.091/F10</f>
        <v>0.98337203107658167</v>
      </c>
      <c r="G46" s="14"/>
      <c r="H46" s="13"/>
      <c r="I46" s="14"/>
    </row>
    <row r="47" spans="2:9" s="7" customFormat="1" ht="14.45" customHeight="1" x14ac:dyDescent="0.2">
      <c r="B47" s="105"/>
      <c r="C47" s="4" t="s">
        <v>28</v>
      </c>
      <c r="D47" s="43">
        <v>1.3643399999999999E-3</v>
      </c>
      <c r="E47" s="78">
        <v>4.5839020000000001E-2</v>
      </c>
      <c r="F47" s="50">
        <f>201.29137/F10</f>
        <v>4.4681769145394006E-2</v>
      </c>
      <c r="G47" s="14"/>
      <c r="H47" s="13"/>
      <c r="I47" s="14"/>
    </row>
    <row r="48" spans="2:9" s="7" customFormat="1" ht="14.45" customHeight="1" x14ac:dyDescent="0.2">
      <c r="B48" s="105"/>
      <c r="C48" s="4" t="s">
        <v>9</v>
      </c>
      <c r="D48" s="43">
        <v>1</v>
      </c>
      <c r="E48" s="78">
        <v>1</v>
      </c>
      <c r="F48" s="50">
        <f>4505/F10</f>
        <v>1</v>
      </c>
      <c r="G48" s="14"/>
      <c r="H48" s="23"/>
      <c r="I48" s="14"/>
    </row>
    <row r="49" spans="2:9" s="7" customFormat="1" ht="14.45" customHeight="1" x14ac:dyDescent="0.2">
      <c r="B49" s="105"/>
      <c r="C49" s="4"/>
      <c r="D49" s="43"/>
      <c r="E49" s="78"/>
      <c r="F49" s="50"/>
      <c r="G49" s="14"/>
      <c r="H49" s="23"/>
      <c r="I49" s="14"/>
    </row>
    <row r="50" spans="2:9" s="7" customFormat="1" ht="14.45" customHeight="1" x14ac:dyDescent="0.2">
      <c r="B50" s="105"/>
      <c r="C50" s="33" t="s">
        <v>34</v>
      </c>
      <c r="D50" s="48"/>
      <c r="E50" s="87"/>
      <c r="F50" s="51"/>
      <c r="G50" s="13"/>
      <c r="H50" s="23"/>
    </row>
    <row r="51" spans="2:9" s="7" customFormat="1" ht="14.45" customHeight="1" x14ac:dyDescent="0.2">
      <c r="B51" s="105"/>
      <c r="C51" s="4" t="s">
        <v>6</v>
      </c>
      <c r="D51" s="57">
        <v>1.85093876</v>
      </c>
      <c r="E51" s="84">
        <v>1.4667330000000001</v>
      </c>
      <c r="F51" s="52">
        <v>1.42</v>
      </c>
      <c r="G51" s="13"/>
      <c r="H51" s="23"/>
    </row>
    <row r="52" spans="2:9" s="7" customFormat="1" ht="14.45" customHeight="1" x14ac:dyDescent="0.2">
      <c r="B52" s="105"/>
      <c r="C52" s="4" t="s">
        <v>7</v>
      </c>
      <c r="D52" s="57">
        <v>9.7346935999999999</v>
      </c>
      <c r="E52" s="84">
        <v>11.55836</v>
      </c>
      <c r="F52" s="52">
        <v>10.9</v>
      </c>
      <c r="G52" s="13"/>
      <c r="H52" s="23"/>
    </row>
    <row r="53" spans="2:9" s="7" customFormat="1" ht="14.45" customHeight="1" x14ac:dyDescent="0.2">
      <c r="B53" s="105"/>
      <c r="C53" s="4" t="s">
        <v>8</v>
      </c>
      <c r="D53" s="57">
        <v>5.9778719899999997</v>
      </c>
      <c r="E53" s="84">
        <v>7.3778290000000002</v>
      </c>
      <c r="F53" s="52">
        <v>7.12</v>
      </c>
      <c r="G53" s="13"/>
      <c r="H53" s="23"/>
    </row>
    <row r="54" spans="2:9" s="7" customFormat="1" ht="14.45" customHeight="1" x14ac:dyDescent="0.2">
      <c r="B54" s="105"/>
      <c r="C54" s="4" t="s">
        <v>41</v>
      </c>
      <c r="D54" s="57">
        <v>17.564868690000001</v>
      </c>
      <c r="E54" s="84">
        <v>20.457640000000001</v>
      </c>
      <c r="F54" s="52">
        <v>19.8</v>
      </c>
      <c r="G54" s="13"/>
      <c r="H54" s="23"/>
    </row>
    <row r="55" spans="2:9" s="7" customFormat="1" ht="14.45" customHeight="1" x14ac:dyDescent="0.2">
      <c r="B55" s="105"/>
      <c r="C55" s="4"/>
      <c r="D55" s="57"/>
      <c r="E55" s="84"/>
      <c r="F55" s="52"/>
      <c r="G55" s="13"/>
      <c r="H55" s="23"/>
    </row>
    <row r="56" spans="2:9" s="7" customFormat="1" ht="14.45" customHeight="1" x14ac:dyDescent="0.2">
      <c r="B56" s="105"/>
      <c r="C56" s="31" t="s">
        <v>33</v>
      </c>
      <c r="D56" s="49"/>
      <c r="E56" s="87"/>
      <c r="F56" s="51"/>
    </row>
    <row r="57" spans="2:9" s="7" customFormat="1" ht="14.45" customHeight="1" x14ac:dyDescent="0.2">
      <c r="B57" s="105"/>
      <c r="C57" s="4" t="s">
        <v>30</v>
      </c>
      <c r="D57" s="46">
        <v>14.43798</v>
      </c>
      <c r="E57" s="79">
        <v>17.209544860000001</v>
      </c>
      <c r="F57" s="53">
        <v>15.8</v>
      </c>
      <c r="H57" s="27"/>
    </row>
    <row r="58" spans="2:9" s="7" customFormat="1" ht="14.45" customHeight="1" x14ac:dyDescent="0.2">
      <c r="B58" s="105"/>
      <c r="C58" s="4" t="s">
        <v>29</v>
      </c>
      <c r="D58" s="46">
        <v>2.0310990000000002</v>
      </c>
      <c r="E58" s="79">
        <v>1.9471396000000001</v>
      </c>
      <c r="F58" s="53">
        <v>1.8</v>
      </c>
      <c r="H58" s="27"/>
    </row>
    <row r="59" spans="2:9" s="7" customFormat="1" ht="14.45" customHeight="1" x14ac:dyDescent="0.2">
      <c r="B59" s="105"/>
      <c r="C59" s="4" t="s">
        <v>6</v>
      </c>
      <c r="D59" s="46">
        <v>1.208728</v>
      </c>
      <c r="E59" s="79">
        <v>0.44713371000000002</v>
      </c>
      <c r="F59" s="53">
        <v>0.97299999999999998</v>
      </c>
      <c r="H59" s="27"/>
    </row>
    <row r="60" spans="2:9" s="7" customFormat="1" ht="14.45" customHeight="1" x14ac:dyDescent="0.2">
      <c r="B60" s="105"/>
      <c r="C60" s="4" t="s">
        <v>7</v>
      </c>
      <c r="D60" s="46">
        <v>9.2561619999999998</v>
      </c>
      <c r="E60" s="79">
        <v>11.183311829999999</v>
      </c>
      <c r="F60" s="53">
        <v>9.49</v>
      </c>
      <c r="H60" s="27"/>
    </row>
    <row r="61" spans="2:9" s="7" customFormat="1" ht="14.45" customHeight="1" x14ac:dyDescent="0.2">
      <c r="B61" s="105"/>
      <c r="C61" s="4" t="s">
        <v>8</v>
      </c>
      <c r="D61" s="46">
        <v>6.0031980000000003</v>
      </c>
      <c r="E61" s="79">
        <v>7.4714887399999999</v>
      </c>
      <c r="F61" s="53">
        <v>7.08</v>
      </c>
      <c r="H61" s="27"/>
    </row>
    <row r="62" spans="2:9" s="7" customFormat="1" ht="14.45" customHeight="1" x14ac:dyDescent="0.2">
      <c r="B62" s="105"/>
      <c r="C62" s="4" t="s">
        <v>41</v>
      </c>
      <c r="D62" s="46">
        <v>16.469080000000002</v>
      </c>
      <c r="E62" s="79">
        <v>19.15668445</v>
      </c>
      <c r="F62" s="53">
        <v>17.600000000000001</v>
      </c>
      <c r="H62" s="27"/>
    </row>
    <row r="63" spans="2:9" s="7" customFormat="1" ht="14.45" customHeight="1" x14ac:dyDescent="0.2">
      <c r="B63" s="105"/>
      <c r="C63" s="4"/>
      <c r="D63" s="46"/>
      <c r="E63" s="79"/>
      <c r="F63" s="53"/>
      <c r="H63" s="27"/>
    </row>
    <row r="64" spans="2:9" s="7" customFormat="1" ht="13.9" customHeight="1" x14ac:dyDescent="0.2">
      <c r="B64" s="105"/>
      <c r="C64" s="26" t="s">
        <v>38</v>
      </c>
      <c r="D64" s="36"/>
      <c r="E64" s="88"/>
      <c r="F64" s="54"/>
    </row>
    <row r="65" spans="2:9" s="7" customFormat="1" ht="14.45" customHeight="1" x14ac:dyDescent="0.2">
      <c r="B65" s="105"/>
      <c r="C65" s="4" t="s">
        <v>30</v>
      </c>
      <c r="D65" s="40">
        <v>17.76088</v>
      </c>
      <c r="E65" s="89">
        <v>19.911104999999999</v>
      </c>
      <c r="F65" s="55">
        <v>20.885459999999998</v>
      </c>
      <c r="G65" s="24"/>
    </row>
    <row r="66" spans="2:9" s="7" customFormat="1" ht="14.45" customHeight="1" x14ac:dyDescent="0.2">
      <c r="B66" s="105"/>
      <c r="C66" s="4" t="s">
        <v>29</v>
      </c>
      <c r="D66" s="40">
        <v>2.7217172000000001</v>
      </c>
      <c r="E66" s="89">
        <v>2</v>
      </c>
      <c r="F66" s="55">
        <v>2.0666669999999998</v>
      </c>
      <c r="G66" s="24"/>
    </row>
    <row r="67" spans="2:9" s="7" customFormat="1" ht="14.45" customHeight="1" x14ac:dyDescent="0.2">
      <c r="B67" s="105"/>
      <c r="C67" s="4" t="s">
        <v>6</v>
      </c>
      <c r="D67" s="40">
        <v>1.4757047999999999</v>
      </c>
      <c r="E67" s="89">
        <v>0.59499999999999997</v>
      </c>
      <c r="F67" s="55">
        <v>1.399713</v>
      </c>
    </row>
    <row r="68" spans="2:9" s="7" customFormat="1" ht="14.45" customHeight="1" x14ac:dyDescent="0.2">
      <c r="B68" s="105"/>
      <c r="C68" s="4" t="s">
        <v>7</v>
      </c>
      <c r="D68" s="40">
        <v>11.714518</v>
      </c>
      <c r="E68" s="89">
        <v>12.253477</v>
      </c>
      <c r="F68" s="55">
        <v>11.72575</v>
      </c>
    </row>
    <row r="69" spans="2:9" s="7" customFormat="1" ht="14.45" customHeight="1" x14ac:dyDescent="0.2">
      <c r="B69" s="105"/>
      <c r="C69" s="4" t="s">
        <v>8</v>
      </c>
      <c r="D69" s="40">
        <v>7.3337662000000003</v>
      </c>
      <c r="E69" s="89">
        <v>9.8742856999999997</v>
      </c>
      <c r="F69" s="55">
        <v>9</v>
      </c>
    </row>
    <row r="70" spans="2:9" s="7" customFormat="1" ht="14.45" customHeight="1" x14ac:dyDescent="0.2">
      <c r="B70" s="105"/>
      <c r="C70" s="4" t="s">
        <v>41</v>
      </c>
      <c r="D70" s="40">
        <v>19.76088</v>
      </c>
      <c r="E70" s="89">
        <v>21.537286000000002</v>
      </c>
      <c r="F70" s="55">
        <v>22.53604</v>
      </c>
    </row>
    <row r="71" spans="2:9" s="7" customFormat="1" ht="14.45" customHeight="1" thickBot="1" x14ac:dyDescent="0.25">
      <c r="B71" s="106"/>
      <c r="C71" s="35"/>
      <c r="D71" s="37"/>
      <c r="E71" s="90"/>
      <c r="F71" s="56"/>
    </row>
    <row r="72" spans="2:9" ht="14.45" customHeight="1" x14ac:dyDescent="0.2">
      <c r="I72" s="5"/>
    </row>
    <row r="73" spans="2:9" ht="14.45" customHeight="1" x14ac:dyDescent="0.2">
      <c r="B73" s="1" t="s">
        <v>48</v>
      </c>
      <c r="C73" s="2"/>
      <c r="I73" s="5"/>
    </row>
    <row r="74" spans="2:9" ht="14.45" customHeight="1" x14ac:dyDescent="0.2">
      <c r="I74" s="5"/>
    </row>
    <row r="75" spans="2:9" ht="14.45" customHeight="1" x14ac:dyDescent="0.2">
      <c r="I75" s="5"/>
    </row>
    <row r="76" spans="2:9" ht="14.45" customHeight="1" x14ac:dyDescent="0.2">
      <c r="I76" s="5"/>
    </row>
    <row r="77" spans="2:9" ht="14.45" customHeight="1" x14ac:dyDescent="0.2">
      <c r="I77" s="5"/>
    </row>
    <row r="78" spans="2:9" ht="14.45" customHeight="1" x14ac:dyDescent="0.2">
      <c r="I78" s="5"/>
    </row>
    <row r="79" spans="2:9" ht="14.45" customHeight="1" x14ac:dyDescent="0.2">
      <c r="I79" s="5"/>
    </row>
  </sheetData>
  <mergeCells count="6">
    <mergeCell ref="D7:F7"/>
    <mergeCell ref="A17:A19"/>
    <mergeCell ref="B17:B19"/>
    <mergeCell ref="B43:B71"/>
    <mergeCell ref="B20:B42"/>
    <mergeCell ref="B9:B16"/>
  </mergeCells>
  <phoneticPr fontId="4" type="noConversion"/>
  <printOptions horizontalCentered="1"/>
  <pageMargins left="0.19685039370078741" right="0.19685039370078741" top="0.31496062992125984" bottom="0.39370078740157483" header="0.19685039370078741" footer="0.23622047244094491"/>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I79"/>
  <sheetViews>
    <sheetView showGridLines="0" zoomScaleNormal="100" workbookViewId="0"/>
  </sheetViews>
  <sheetFormatPr baseColWidth="10" defaultColWidth="11.42578125" defaultRowHeight="14.45" customHeight="1" x14ac:dyDescent="0.2"/>
  <cols>
    <col min="1" max="1" width="3.42578125" style="1" customWidth="1"/>
    <col min="2" max="2" width="16.5703125" style="3" customWidth="1"/>
    <col min="3" max="3" width="98.42578125" style="1" bestFit="1" customWidth="1"/>
    <col min="4" max="8" width="9.85546875" style="1" customWidth="1"/>
    <col min="9" max="9" width="12.28515625" style="1" customWidth="1"/>
    <col min="10" max="16384" width="11.42578125" style="1"/>
  </cols>
  <sheetData>
    <row r="6" spans="2:9" ht="14.45" customHeight="1" thickBot="1" x14ac:dyDescent="0.25"/>
    <row r="7" spans="2:9" ht="14.45" customHeight="1" x14ac:dyDescent="0.2">
      <c r="D7" s="101" t="s">
        <v>0</v>
      </c>
      <c r="E7" s="102"/>
      <c r="F7" s="103"/>
    </row>
    <row r="8" spans="2:9" ht="14.45" customHeight="1" thickBot="1" x14ac:dyDescent="0.25">
      <c r="C8" s="6" t="s">
        <v>24</v>
      </c>
      <c r="D8" s="65">
        <v>2012</v>
      </c>
      <c r="E8" s="73">
        <v>2015</v>
      </c>
      <c r="F8" s="74">
        <v>2018</v>
      </c>
      <c r="G8" s="12"/>
      <c r="H8" s="12"/>
      <c r="I8" s="12"/>
    </row>
    <row r="9" spans="2:9" ht="14.45" customHeight="1" x14ac:dyDescent="0.2">
      <c r="B9" s="107" t="s">
        <v>20</v>
      </c>
      <c r="C9" s="63" t="s">
        <v>1</v>
      </c>
      <c r="D9" s="64">
        <v>162</v>
      </c>
      <c r="E9" s="77">
        <v>280</v>
      </c>
      <c r="F9" s="76">
        <v>232</v>
      </c>
      <c r="H9" s="14"/>
      <c r="I9" s="14"/>
    </row>
    <row r="10" spans="2:9" ht="14.45" customHeight="1" x14ac:dyDescent="0.2">
      <c r="B10" s="108"/>
      <c r="C10" s="28" t="s">
        <v>2</v>
      </c>
      <c r="D10" s="42">
        <v>7382.8519999999999</v>
      </c>
      <c r="E10" s="75">
        <v>6630.085</v>
      </c>
      <c r="F10" s="62">
        <v>6399.634</v>
      </c>
      <c r="H10" s="14"/>
      <c r="I10" s="14"/>
    </row>
    <row r="11" spans="2:9" ht="14.45" customHeight="1" x14ac:dyDescent="0.2">
      <c r="B11" s="108"/>
      <c r="C11" s="28" t="s">
        <v>32</v>
      </c>
      <c r="D11" s="42">
        <v>7327</v>
      </c>
      <c r="E11" s="75">
        <v>6981</v>
      </c>
      <c r="F11" s="62">
        <v>6835</v>
      </c>
      <c r="H11" s="14"/>
      <c r="I11" s="14"/>
    </row>
    <row r="12" spans="2:9" ht="14.45" customHeight="1" x14ac:dyDescent="0.2">
      <c r="B12" s="108"/>
      <c r="C12" s="28" t="s">
        <v>37</v>
      </c>
      <c r="D12" s="43">
        <v>1</v>
      </c>
      <c r="E12" s="78">
        <f>E10/E11</f>
        <v>0.94973284629709209</v>
      </c>
      <c r="F12" s="50">
        <f>F10/F11</f>
        <v>0.9363034381858083</v>
      </c>
      <c r="H12" s="14"/>
      <c r="I12" s="14"/>
    </row>
    <row r="13" spans="2:9" ht="14.45" customHeight="1" x14ac:dyDescent="0.2">
      <c r="B13" s="108"/>
      <c r="C13" s="28" t="s">
        <v>36</v>
      </c>
      <c r="D13" s="46">
        <v>47.951169999999998</v>
      </c>
      <c r="E13" s="79">
        <v>56.79504</v>
      </c>
      <c r="F13" s="53">
        <v>42.609949999999998</v>
      </c>
      <c r="H13" s="14"/>
      <c r="I13" s="14"/>
    </row>
    <row r="14" spans="2:9" ht="14.45" customHeight="1" x14ac:dyDescent="0.2">
      <c r="B14" s="108"/>
      <c r="C14" s="28" t="s">
        <v>3</v>
      </c>
      <c r="D14" s="43">
        <v>0.96457709999999997</v>
      </c>
      <c r="E14" s="78">
        <v>0.97725609999999996</v>
      </c>
      <c r="F14" s="50">
        <f>6234.604/F10</f>
        <v>0.97421258778236386</v>
      </c>
      <c r="H14" s="15"/>
      <c r="I14" s="15"/>
    </row>
    <row r="15" spans="2:9" ht="14.45" customHeight="1" x14ac:dyDescent="0.2">
      <c r="B15" s="108"/>
      <c r="C15" s="28" t="s">
        <v>4</v>
      </c>
      <c r="D15" s="43">
        <v>7.1720270000000003E-2</v>
      </c>
      <c r="E15" s="78">
        <v>3.4064999999999998E-2</v>
      </c>
      <c r="F15" s="50">
        <f>1071.6338/F10</f>
        <v>0.16745235743169062</v>
      </c>
      <c r="H15" s="15"/>
      <c r="I15" s="15"/>
    </row>
    <row r="16" spans="2:9" ht="14.45" customHeight="1" x14ac:dyDescent="0.2">
      <c r="B16" s="109"/>
      <c r="C16" s="29"/>
      <c r="D16" s="60"/>
      <c r="E16" s="80"/>
      <c r="F16" s="58"/>
      <c r="H16" s="16"/>
      <c r="I16" s="15"/>
    </row>
    <row r="17" spans="1:9" s="7" customFormat="1" ht="25.5" x14ac:dyDescent="0.2">
      <c r="A17" s="110"/>
      <c r="B17" s="111" t="s">
        <v>31</v>
      </c>
      <c r="C17" s="70" t="s">
        <v>39</v>
      </c>
      <c r="D17" s="61">
        <v>0.99671940000000003</v>
      </c>
      <c r="E17" s="81">
        <v>1</v>
      </c>
      <c r="F17" s="59">
        <f>6398.976/F10</f>
        <v>0.99989718162007379</v>
      </c>
      <c r="G17" s="25"/>
      <c r="H17" s="18"/>
      <c r="I17" s="16"/>
    </row>
    <row r="18" spans="1:9" s="7" customFormat="1" ht="12.75" x14ac:dyDescent="0.2">
      <c r="A18" s="110"/>
      <c r="B18" s="112"/>
      <c r="C18" s="71" t="s">
        <v>46</v>
      </c>
      <c r="D18" s="72"/>
      <c r="E18" s="82">
        <v>1</v>
      </c>
      <c r="F18" s="66">
        <f>6319.974/F10</f>
        <v>0.9875524131536273</v>
      </c>
      <c r="G18" s="25"/>
      <c r="H18" s="18"/>
      <c r="I18" s="16"/>
    </row>
    <row r="19" spans="1:9" s="8" customFormat="1" ht="12.75" x14ac:dyDescent="0.2">
      <c r="A19" s="110"/>
      <c r="B19" s="112"/>
      <c r="C19" s="39"/>
      <c r="D19" s="44"/>
      <c r="E19" s="82"/>
      <c r="F19" s="66"/>
      <c r="G19" s="22"/>
      <c r="H19" s="14"/>
      <c r="I19" s="18"/>
    </row>
    <row r="20" spans="1:9" s="9" customFormat="1" ht="14.45" customHeight="1" x14ac:dyDescent="0.2">
      <c r="B20" s="104" t="s">
        <v>10</v>
      </c>
      <c r="C20" s="30" t="s">
        <v>11</v>
      </c>
      <c r="D20" s="38"/>
      <c r="E20" s="83"/>
      <c r="F20" s="67"/>
      <c r="G20" s="17"/>
      <c r="H20" s="14"/>
      <c r="I20" s="14"/>
    </row>
    <row r="21" spans="1:9" s="9" customFormat="1" ht="14.45" customHeight="1" x14ac:dyDescent="0.2">
      <c r="B21" s="105"/>
      <c r="C21" s="4" t="s">
        <v>12</v>
      </c>
      <c r="D21" s="43"/>
      <c r="E21" s="78">
        <v>0.98670400000000003</v>
      </c>
      <c r="F21" s="50"/>
      <c r="G21" s="14"/>
      <c r="H21" s="14"/>
      <c r="I21" s="14"/>
    </row>
    <row r="22" spans="1:9" s="9" customFormat="1" ht="14.45" customHeight="1" x14ac:dyDescent="0.2">
      <c r="B22" s="105"/>
      <c r="C22" s="10" t="s">
        <v>13</v>
      </c>
      <c r="D22" s="45"/>
      <c r="E22" s="84">
        <v>1.7674920000000001</v>
      </c>
      <c r="F22" s="52"/>
      <c r="G22" s="20"/>
      <c r="H22" s="18"/>
      <c r="I22" s="14"/>
    </row>
    <row r="23" spans="1:9" s="9" customFormat="1" ht="14.45" customHeight="1" x14ac:dyDescent="0.2">
      <c r="B23" s="105"/>
      <c r="C23" s="10" t="s">
        <v>14</v>
      </c>
      <c r="D23" s="45"/>
      <c r="E23" s="84">
        <v>58.405549999999998</v>
      </c>
      <c r="F23" s="52"/>
      <c r="G23" s="21"/>
      <c r="H23" s="14"/>
      <c r="I23" s="14"/>
    </row>
    <row r="24" spans="1:9" s="9" customFormat="1" ht="14.45" customHeight="1" x14ac:dyDescent="0.2">
      <c r="B24" s="105"/>
      <c r="C24" s="10"/>
      <c r="D24" s="45"/>
      <c r="E24" s="84"/>
      <c r="F24" s="52"/>
      <c r="G24" s="21"/>
      <c r="H24" s="14"/>
      <c r="I24" s="14"/>
    </row>
    <row r="25" spans="1:9" s="9" customFormat="1" ht="14.45" customHeight="1" x14ac:dyDescent="0.2">
      <c r="B25" s="105"/>
      <c r="C25" s="31" t="s">
        <v>15</v>
      </c>
      <c r="D25" s="42"/>
      <c r="E25" s="75"/>
      <c r="F25" s="62"/>
      <c r="G25" s="19"/>
      <c r="H25" s="14"/>
      <c r="I25" s="14"/>
    </row>
    <row r="26" spans="1:9" s="9" customFormat="1" ht="14.45" customHeight="1" x14ac:dyDescent="0.2">
      <c r="B26" s="105"/>
      <c r="C26" s="4" t="s">
        <v>12</v>
      </c>
      <c r="D26" s="42"/>
      <c r="E26" s="78">
        <v>0.86286909999999994</v>
      </c>
      <c r="F26" s="50"/>
      <c r="G26" s="19"/>
      <c r="H26" s="14"/>
      <c r="I26" s="14"/>
    </row>
    <row r="27" spans="1:9" s="9" customFormat="1" ht="14.45" customHeight="1" x14ac:dyDescent="0.2">
      <c r="B27" s="105"/>
      <c r="C27" s="10" t="s">
        <v>13</v>
      </c>
      <c r="D27" s="42"/>
      <c r="E27" s="84">
        <v>1.1829069999999999</v>
      </c>
      <c r="F27" s="52"/>
      <c r="G27" s="14"/>
      <c r="H27" s="14"/>
      <c r="I27" s="14"/>
    </row>
    <row r="28" spans="1:9" s="9" customFormat="1" ht="14.45" customHeight="1" x14ac:dyDescent="0.2">
      <c r="B28" s="105"/>
      <c r="C28" s="10" t="s">
        <v>14</v>
      </c>
      <c r="D28" s="42"/>
      <c r="E28" s="84">
        <v>34.70973</v>
      </c>
      <c r="F28" s="52"/>
      <c r="G28" s="14"/>
      <c r="H28" s="14"/>
      <c r="I28" s="14"/>
    </row>
    <row r="29" spans="1:9" s="9" customFormat="1" ht="14.45" customHeight="1" x14ac:dyDescent="0.2">
      <c r="B29" s="105"/>
      <c r="C29" s="10"/>
      <c r="D29" s="42"/>
      <c r="E29" s="84"/>
      <c r="F29" s="52"/>
      <c r="G29" s="14"/>
      <c r="H29" s="14"/>
      <c r="I29" s="14"/>
    </row>
    <row r="30" spans="1:9" s="9" customFormat="1" ht="14.45" customHeight="1" x14ac:dyDescent="0.2">
      <c r="B30" s="105"/>
      <c r="C30" s="32" t="s">
        <v>16</v>
      </c>
      <c r="D30" s="45"/>
      <c r="E30" s="85"/>
      <c r="F30" s="68"/>
      <c r="G30" s="14"/>
      <c r="H30" s="14"/>
      <c r="I30" s="14"/>
    </row>
    <row r="31" spans="1:9" s="9" customFormat="1" ht="14.45" customHeight="1" x14ac:dyDescent="0.2">
      <c r="B31" s="105"/>
      <c r="C31" s="4" t="s">
        <v>12</v>
      </c>
      <c r="D31" s="42"/>
      <c r="E31" s="78">
        <v>0.93222059999999995</v>
      </c>
      <c r="F31" s="50"/>
      <c r="G31" s="14"/>
      <c r="H31" s="14"/>
      <c r="I31" s="14"/>
    </row>
    <row r="32" spans="1:9" s="9" customFormat="1" ht="14.45" customHeight="1" x14ac:dyDescent="0.2">
      <c r="B32" s="105"/>
      <c r="C32" s="10" t="s">
        <v>13</v>
      </c>
      <c r="D32" s="45"/>
      <c r="E32" s="84">
        <v>1.3125070000000001</v>
      </c>
      <c r="F32" s="52"/>
      <c r="G32" s="14"/>
      <c r="H32" s="14"/>
      <c r="I32" s="14"/>
    </row>
    <row r="33" spans="2:9" s="9" customFormat="1" ht="14.45" customHeight="1" x14ac:dyDescent="0.2">
      <c r="B33" s="105"/>
      <c r="C33" s="10" t="s">
        <v>14</v>
      </c>
      <c r="D33" s="45"/>
      <c r="E33" s="84">
        <v>74.006979999999999</v>
      </c>
      <c r="F33" s="52"/>
      <c r="G33" s="18"/>
      <c r="H33" s="14"/>
      <c r="I33" s="14"/>
    </row>
    <row r="34" spans="2:9" s="9" customFormat="1" ht="14.45" customHeight="1" x14ac:dyDescent="0.2">
      <c r="B34" s="105"/>
      <c r="C34" s="10"/>
      <c r="D34" s="45"/>
      <c r="E34" s="84"/>
      <c r="F34" s="52"/>
      <c r="G34" s="18"/>
      <c r="H34" s="14"/>
      <c r="I34" s="14"/>
    </row>
    <row r="35" spans="2:9" s="9" customFormat="1" ht="14.45" customHeight="1" x14ac:dyDescent="0.2">
      <c r="B35" s="105"/>
      <c r="C35" s="32" t="s">
        <v>17</v>
      </c>
      <c r="D35" s="45"/>
      <c r="E35" s="85"/>
      <c r="F35" s="68"/>
      <c r="G35" s="14"/>
      <c r="H35" s="14"/>
      <c r="I35" s="14"/>
    </row>
    <row r="36" spans="2:9" s="9" customFormat="1" ht="14.45" customHeight="1" x14ac:dyDescent="0.2">
      <c r="B36" s="105"/>
      <c r="C36" s="4" t="s">
        <v>12</v>
      </c>
      <c r="D36" s="42"/>
      <c r="E36" s="78">
        <v>0.2313925</v>
      </c>
      <c r="F36" s="50"/>
      <c r="G36" s="14"/>
      <c r="H36" s="14"/>
      <c r="I36" s="14"/>
    </row>
    <row r="37" spans="2:9" s="9" customFormat="1" ht="14.45" customHeight="1" x14ac:dyDescent="0.2">
      <c r="B37" s="105"/>
      <c r="C37" s="10" t="s">
        <v>13</v>
      </c>
      <c r="D37" s="42"/>
      <c r="E37" s="84">
        <v>1.1634720000000001</v>
      </c>
      <c r="F37" s="52"/>
      <c r="G37" s="14"/>
      <c r="H37" s="14"/>
      <c r="I37" s="14"/>
    </row>
    <row r="38" spans="2:9" s="9" customFormat="1" ht="14.45" customHeight="1" x14ac:dyDescent="0.2">
      <c r="B38" s="105"/>
      <c r="C38" s="10" t="s">
        <v>14</v>
      </c>
      <c r="D38" s="42"/>
      <c r="E38" s="84">
        <v>13.730090000000001</v>
      </c>
      <c r="F38" s="52"/>
      <c r="G38" s="14"/>
      <c r="H38" s="14"/>
      <c r="I38" s="14"/>
    </row>
    <row r="39" spans="2:9" s="9" customFormat="1" ht="14.45" customHeight="1" x14ac:dyDescent="0.2">
      <c r="B39" s="105"/>
      <c r="C39" s="10"/>
      <c r="D39" s="42"/>
      <c r="E39" s="84"/>
      <c r="F39" s="52"/>
      <c r="G39" s="14"/>
      <c r="H39" s="14"/>
      <c r="I39" s="14"/>
    </row>
    <row r="40" spans="2:9" s="9" customFormat="1" ht="14.45" customHeight="1" x14ac:dyDescent="0.2">
      <c r="B40" s="105"/>
      <c r="C40" s="33" t="s">
        <v>18</v>
      </c>
      <c r="D40" s="42"/>
      <c r="E40" s="75"/>
      <c r="F40" s="62"/>
      <c r="G40" s="14"/>
      <c r="H40" s="14"/>
      <c r="I40" s="14"/>
    </row>
    <row r="41" spans="2:9" s="9" customFormat="1" ht="14.45" customHeight="1" x14ac:dyDescent="0.2">
      <c r="B41" s="105"/>
      <c r="C41" s="4" t="s">
        <v>19</v>
      </c>
      <c r="D41" s="42"/>
      <c r="E41" s="91">
        <v>8.9412000000000003</v>
      </c>
      <c r="F41" s="50"/>
      <c r="G41" s="14"/>
      <c r="H41" s="14"/>
      <c r="I41" s="14"/>
    </row>
    <row r="42" spans="2:9" s="9" customFormat="1" ht="14.45" customHeight="1" x14ac:dyDescent="0.2">
      <c r="B42" s="105"/>
      <c r="C42" s="4"/>
      <c r="D42" s="46"/>
      <c r="E42" s="78"/>
      <c r="F42" s="50"/>
      <c r="G42" s="14"/>
      <c r="H42" s="14"/>
      <c r="I42" s="14"/>
    </row>
    <row r="43" spans="2:9" s="7" customFormat="1" ht="14.45" customHeight="1" x14ac:dyDescent="0.2">
      <c r="B43" s="104" t="s">
        <v>5</v>
      </c>
      <c r="C43" s="34" t="s">
        <v>35</v>
      </c>
      <c r="D43" s="47"/>
      <c r="E43" s="86"/>
      <c r="F43" s="69"/>
      <c r="G43" s="14"/>
      <c r="H43" s="13"/>
      <c r="I43" s="14"/>
    </row>
    <row r="44" spans="2:9" s="7" customFormat="1" ht="14.45" customHeight="1" x14ac:dyDescent="0.2">
      <c r="B44" s="105"/>
      <c r="C44" s="4" t="s">
        <v>6</v>
      </c>
      <c r="D44" s="43">
        <v>0.87736420000000004</v>
      </c>
      <c r="E44" s="78">
        <v>0.82208190000000003</v>
      </c>
      <c r="F44" s="50">
        <f>4348.4912/F10</f>
        <v>0.67949060836916619</v>
      </c>
      <c r="G44" s="14"/>
      <c r="H44" s="13"/>
      <c r="I44" s="14"/>
    </row>
    <row r="45" spans="2:9" s="7" customFormat="1" ht="14.45" customHeight="1" x14ac:dyDescent="0.2">
      <c r="B45" s="105"/>
      <c r="C45" s="4" t="s">
        <v>7</v>
      </c>
      <c r="D45" s="43">
        <v>0.97891030000000001</v>
      </c>
      <c r="E45" s="78">
        <v>0.99632410000000005</v>
      </c>
      <c r="F45" s="50">
        <f>6348.313/F10</f>
        <v>0.99198063514257218</v>
      </c>
      <c r="G45" s="14"/>
      <c r="H45" s="13"/>
      <c r="I45" s="14"/>
    </row>
    <row r="46" spans="2:9" s="7" customFormat="1" ht="14.45" customHeight="1" x14ac:dyDescent="0.2">
      <c r="B46" s="105"/>
      <c r="C46" s="4" t="s">
        <v>8</v>
      </c>
      <c r="D46" s="43">
        <v>0.98753840000000004</v>
      </c>
      <c r="E46" s="78">
        <v>0.99631890000000001</v>
      </c>
      <c r="F46" s="50">
        <f>6339.202/F10</f>
        <v>0.99055695997614868</v>
      </c>
      <c r="G46" s="14"/>
      <c r="H46" s="13"/>
      <c r="I46" s="14"/>
    </row>
    <row r="47" spans="2:9" s="7" customFormat="1" ht="14.45" customHeight="1" x14ac:dyDescent="0.2">
      <c r="B47" s="105"/>
      <c r="C47" s="4" t="s">
        <v>28</v>
      </c>
      <c r="D47" s="43">
        <v>0.4635475</v>
      </c>
      <c r="E47" s="78">
        <v>0.71493099999999998</v>
      </c>
      <c r="F47" s="50">
        <f>2988.64299/F10</f>
        <v>0.46700217387431842</v>
      </c>
      <c r="G47" s="14"/>
      <c r="H47" s="13"/>
      <c r="I47" s="14"/>
    </row>
    <row r="48" spans="2:9" s="7" customFormat="1" ht="14.45" customHeight="1" x14ac:dyDescent="0.2">
      <c r="B48" s="105"/>
      <c r="C48" s="4" t="s">
        <v>9</v>
      </c>
      <c r="D48" s="43">
        <v>0.98753840000000004</v>
      </c>
      <c r="E48" s="78">
        <v>0.99816689999999997</v>
      </c>
      <c r="F48" s="50">
        <f>6364.425/F10</f>
        <v>0.99449827912033717</v>
      </c>
      <c r="G48" s="14"/>
      <c r="H48" s="23"/>
      <c r="I48" s="14"/>
    </row>
    <row r="49" spans="2:9" s="7" customFormat="1" ht="14.45" customHeight="1" x14ac:dyDescent="0.2">
      <c r="B49" s="105"/>
      <c r="C49" s="4"/>
      <c r="D49" s="43"/>
      <c r="E49" s="78"/>
      <c r="F49" s="50"/>
      <c r="G49" s="14"/>
      <c r="H49" s="23"/>
      <c r="I49" s="14"/>
    </row>
    <row r="50" spans="2:9" s="7" customFormat="1" ht="14.45" customHeight="1" x14ac:dyDescent="0.2">
      <c r="B50" s="105"/>
      <c r="C50" s="33" t="s">
        <v>34</v>
      </c>
      <c r="D50" s="48"/>
      <c r="E50" s="87"/>
      <c r="F50" s="51"/>
      <c r="G50" s="13"/>
      <c r="H50" s="23"/>
    </row>
    <row r="51" spans="2:9" s="7" customFormat="1" ht="14.45" customHeight="1" x14ac:dyDescent="0.2">
      <c r="B51" s="105"/>
      <c r="C51" s="4" t="s">
        <v>6</v>
      </c>
      <c r="D51" s="57">
        <v>2.4313280000000002</v>
      </c>
      <c r="E51" s="84">
        <v>2.5366430000000002</v>
      </c>
      <c r="F51" s="52">
        <v>1.67</v>
      </c>
      <c r="G51" s="13"/>
      <c r="H51" s="23"/>
    </row>
    <row r="52" spans="2:9" s="7" customFormat="1" ht="14.45" customHeight="1" x14ac:dyDescent="0.2">
      <c r="B52" s="105"/>
      <c r="C52" s="4" t="s">
        <v>7</v>
      </c>
      <c r="D52" s="57">
        <v>24.221402999999999</v>
      </c>
      <c r="E52" s="84">
        <v>23.471530000000001</v>
      </c>
      <c r="F52" s="52">
        <v>24.4</v>
      </c>
      <c r="G52" s="13"/>
      <c r="H52" s="23"/>
    </row>
    <row r="53" spans="2:9" s="7" customFormat="1" ht="14.45" customHeight="1" x14ac:dyDescent="0.2">
      <c r="B53" s="105"/>
      <c r="C53" s="4" t="s">
        <v>8</v>
      </c>
      <c r="D53" s="57">
        <v>10.408678999999999</v>
      </c>
      <c r="E53" s="84">
        <v>11.27938</v>
      </c>
      <c r="F53" s="52">
        <v>10.1</v>
      </c>
      <c r="G53" s="13"/>
      <c r="H53" s="23"/>
    </row>
    <row r="54" spans="2:9" s="7" customFormat="1" ht="14.45" customHeight="1" x14ac:dyDescent="0.2">
      <c r="B54" s="105"/>
      <c r="C54" s="4" t="s">
        <v>41</v>
      </c>
      <c r="D54" s="57">
        <v>38.198244000000003</v>
      </c>
      <c r="E54" s="84">
        <v>38.840040000000002</v>
      </c>
      <c r="F54" s="52">
        <v>38.1</v>
      </c>
      <c r="G54" s="13"/>
      <c r="H54" s="23"/>
    </row>
    <row r="55" spans="2:9" s="7" customFormat="1" ht="14.45" customHeight="1" x14ac:dyDescent="0.2">
      <c r="B55" s="105"/>
      <c r="C55" s="4"/>
      <c r="D55" s="49"/>
      <c r="E55" s="87"/>
      <c r="F55" s="51"/>
      <c r="G55" s="13"/>
      <c r="H55" s="23"/>
    </row>
    <row r="56" spans="2:9" s="7" customFormat="1" ht="14.45" customHeight="1" x14ac:dyDescent="0.2">
      <c r="B56" s="105"/>
      <c r="C56" s="31" t="s">
        <v>33</v>
      </c>
      <c r="D56" s="46"/>
      <c r="E56" s="79"/>
      <c r="F56" s="53"/>
    </row>
    <row r="57" spans="2:9" s="7" customFormat="1" ht="14.45" customHeight="1" x14ac:dyDescent="0.2">
      <c r="B57" s="105"/>
      <c r="C57" s="4" t="s">
        <v>30</v>
      </c>
      <c r="D57" s="46">
        <v>30.162624099999999</v>
      </c>
      <c r="E57" s="79">
        <v>29.792292</v>
      </c>
      <c r="F57" s="53">
        <v>25.5</v>
      </c>
      <c r="H57" s="27"/>
    </row>
    <row r="58" spans="2:9" s="7" customFormat="1" ht="14.45" customHeight="1" x14ac:dyDescent="0.2">
      <c r="B58" s="105"/>
      <c r="C58" s="4" t="s">
        <v>29</v>
      </c>
      <c r="D58" s="46">
        <v>5.2929909000000004</v>
      </c>
      <c r="E58" s="79">
        <v>4.9455679999999997</v>
      </c>
      <c r="F58" s="53">
        <v>6.39</v>
      </c>
      <c r="H58" s="27"/>
    </row>
    <row r="59" spans="2:9" s="7" customFormat="1" ht="14.45" customHeight="1" x14ac:dyDescent="0.2">
      <c r="B59" s="105"/>
      <c r="C59" s="4" t="s">
        <v>6</v>
      </c>
      <c r="D59" s="46">
        <v>0.64609430000000001</v>
      </c>
      <c r="E59" s="79">
        <v>1.0623819999999999</v>
      </c>
      <c r="F59" s="53">
        <v>0.92400000000000004</v>
      </c>
      <c r="H59" s="27"/>
    </row>
    <row r="60" spans="2:9" s="7" customFormat="1" ht="14.45" customHeight="1" x14ac:dyDescent="0.2">
      <c r="B60" s="105"/>
      <c r="C60" s="4" t="s">
        <v>7</v>
      </c>
      <c r="D60" s="46">
        <v>23.7202886</v>
      </c>
      <c r="E60" s="79">
        <v>21.987736000000002</v>
      </c>
      <c r="F60" s="53">
        <v>20.7</v>
      </c>
      <c r="H60" s="27"/>
    </row>
    <row r="61" spans="2:9" s="7" customFormat="1" ht="14.45" customHeight="1" x14ac:dyDescent="0.2">
      <c r="B61" s="105"/>
      <c r="C61" s="4" t="s">
        <v>8</v>
      </c>
      <c r="D61" s="46">
        <v>10.0489248</v>
      </c>
      <c r="E61" s="79">
        <v>10.356528000000001</v>
      </c>
      <c r="F61" s="53">
        <v>9.35</v>
      </c>
      <c r="H61" s="27"/>
    </row>
    <row r="62" spans="2:9" s="7" customFormat="1" ht="14.45" customHeight="1" x14ac:dyDescent="0.2">
      <c r="B62" s="105"/>
      <c r="C62" s="4" t="s">
        <v>41</v>
      </c>
      <c r="D62" s="46">
        <v>35.4556149</v>
      </c>
      <c r="E62" s="46">
        <v>34.737861000000002</v>
      </c>
      <c r="F62" s="54">
        <v>31.9</v>
      </c>
      <c r="H62" s="27"/>
    </row>
    <row r="63" spans="2:9" s="7" customFormat="1" ht="14.45" customHeight="1" x14ac:dyDescent="0.2">
      <c r="B63" s="105"/>
      <c r="C63" s="4"/>
      <c r="D63" s="40"/>
      <c r="E63" s="89"/>
      <c r="F63" s="55"/>
      <c r="H63" s="27"/>
    </row>
    <row r="64" spans="2:9" s="7" customFormat="1" ht="14.45" customHeight="1" x14ac:dyDescent="0.2">
      <c r="B64" s="105"/>
      <c r="C64" s="26" t="s">
        <v>38</v>
      </c>
      <c r="D64" s="40"/>
      <c r="E64" s="89"/>
      <c r="F64" s="55"/>
    </row>
    <row r="65" spans="2:9" s="7" customFormat="1" ht="14.45" customHeight="1" x14ac:dyDescent="0.2">
      <c r="B65" s="105"/>
      <c r="C65" s="4" t="s">
        <v>30</v>
      </c>
      <c r="D65" s="40">
        <v>36.453907000000001</v>
      </c>
      <c r="E65" s="89">
        <v>37.128646699999997</v>
      </c>
      <c r="F65" s="55">
        <v>32.150820000000003</v>
      </c>
      <c r="G65" s="24"/>
    </row>
    <row r="66" spans="2:9" s="7" customFormat="1" ht="14.45" customHeight="1" x14ac:dyDescent="0.2">
      <c r="B66" s="105"/>
      <c r="C66" s="4" t="s">
        <v>29</v>
      </c>
      <c r="D66" s="40">
        <v>6.6461690000000004</v>
      </c>
      <c r="E66" s="89">
        <v>5.8</v>
      </c>
      <c r="F66" s="55">
        <v>8.0495059999999992</v>
      </c>
      <c r="G66" s="24"/>
    </row>
    <row r="67" spans="2:9" s="7" customFormat="1" ht="14.45" customHeight="1" x14ac:dyDescent="0.2">
      <c r="B67" s="105"/>
      <c r="C67" s="4" t="s">
        <v>6</v>
      </c>
      <c r="D67" s="40">
        <v>0.84593169000000001</v>
      </c>
      <c r="E67" s="89">
        <v>1.4</v>
      </c>
      <c r="F67" s="55">
        <v>1.1458330000000001</v>
      </c>
    </row>
    <row r="68" spans="2:9" s="7" customFormat="1" ht="14.45" customHeight="1" x14ac:dyDescent="0.2">
      <c r="B68" s="105"/>
      <c r="C68" s="4" t="s">
        <v>7</v>
      </c>
      <c r="D68" s="40">
        <v>29.070618</v>
      </c>
      <c r="E68" s="89">
        <v>26.919333300000002</v>
      </c>
      <c r="F68" s="55">
        <v>26.484999999999999</v>
      </c>
    </row>
    <row r="69" spans="2:9" s="7" customFormat="1" ht="14.45" customHeight="1" x14ac:dyDescent="0.2">
      <c r="B69" s="105"/>
      <c r="C69" s="4" t="s">
        <v>8</v>
      </c>
      <c r="D69" s="40">
        <v>11.635522</v>
      </c>
      <c r="E69" s="89">
        <v>12</v>
      </c>
      <c r="F69" s="55">
        <v>10.97222</v>
      </c>
    </row>
    <row r="70" spans="2:9" s="7" customFormat="1" ht="14.45" customHeight="1" x14ac:dyDescent="0.2">
      <c r="B70" s="105"/>
      <c r="C70" s="4" t="s">
        <v>41</v>
      </c>
      <c r="D70" s="40">
        <v>41.58663</v>
      </c>
      <c r="E70" s="89">
        <v>42.231999999999999</v>
      </c>
      <c r="F70" s="55">
        <v>38.750549999999997</v>
      </c>
    </row>
    <row r="71" spans="2:9" s="7" customFormat="1" ht="14.45" customHeight="1" thickBot="1" x14ac:dyDescent="0.25">
      <c r="B71" s="106"/>
      <c r="C71" s="35"/>
      <c r="D71" s="37"/>
      <c r="E71" s="90"/>
      <c r="F71" s="56"/>
    </row>
    <row r="72" spans="2:9" ht="14.45" customHeight="1" x14ac:dyDescent="0.2">
      <c r="I72" s="5"/>
    </row>
    <row r="73" spans="2:9" ht="14.45" customHeight="1" x14ac:dyDescent="0.2">
      <c r="B73" s="1" t="s">
        <v>48</v>
      </c>
      <c r="C73" s="2"/>
      <c r="I73" s="5"/>
    </row>
    <row r="74" spans="2:9" ht="14.45" customHeight="1" x14ac:dyDescent="0.2">
      <c r="I74" s="5"/>
    </row>
    <row r="75" spans="2:9" ht="14.45" customHeight="1" x14ac:dyDescent="0.2">
      <c r="I75" s="5"/>
    </row>
    <row r="76" spans="2:9" ht="14.45" customHeight="1" x14ac:dyDescent="0.2">
      <c r="I76" s="5"/>
    </row>
    <row r="77" spans="2:9" ht="14.45" customHeight="1" x14ac:dyDescent="0.2">
      <c r="I77" s="5"/>
    </row>
    <row r="78" spans="2:9" ht="14.45" customHeight="1" x14ac:dyDescent="0.2">
      <c r="I78" s="5"/>
    </row>
    <row r="79" spans="2:9" ht="14.45" customHeight="1" x14ac:dyDescent="0.2">
      <c r="I79" s="5"/>
    </row>
  </sheetData>
  <mergeCells count="6">
    <mergeCell ref="D7:F7"/>
    <mergeCell ref="B43:B71"/>
    <mergeCell ref="B9:B16"/>
    <mergeCell ref="A17:A19"/>
    <mergeCell ref="B17:B19"/>
    <mergeCell ref="B20:B42"/>
  </mergeCells>
  <printOptions horizontalCentered="1"/>
  <pageMargins left="0.19685039370078741" right="0.19685039370078741" top="0.31496062992125984" bottom="0.39370078740157483" header="0.19685039370078741" footer="0.23622047244094491"/>
  <pageSetup paperSize="9" scale="7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I79"/>
  <sheetViews>
    <sheetView showGridLines="0" zoomScaleNormal="100" workbookViewId="0"/>
  </sheetViews>
  <sheetFormatPr baseColWidth="10" defaultColWidth="11.42578125" defaultRowHeight="14.45" customHeight="1" x14ac:dyDescent="0.2"/>
  <cols>
    <col min="1" max="1" width="3.42578125" style="1" customWidth="1"/>
    <col min="2" max="2" width="16.5703125" style="3" customWidth="1"/>
    <col min="3" max="3" width="98.42578125" style="1" bestFit="1" customWidth="1"/>
    <col min="4" max="8" width="9.85546875" style="1" customWidth="1"/>
    <col min="9" max="9" width="12.28515625" style="1" customWidth="1"/>
    <col min="10" max="16384" width="11.42578125" style="1"/>
  </cols>
  <sheetData>
    <row r="6" spans="2:9" ht="14.45" customHeight="1" thickBot="1" x14ac:dyDescent="0.25"/>
    <row r="7" spans="2:9" ht="14.45" customHeight="1" x14ac:dyDescent="0.2">
      <c r="D7" s="101" t="s">
        <v>0</v>
      </c>
      <c r="E7" s="102"/>
      <c r="F7" s="103"/>
    </row>
    <row r="8" spans="2:9" ht="14.45" customHeight="1" thickBot="1" x14ac:dyDescent="0.25">
      <c r="C8" s="6" t="s">
        <v>27</v>
      </c>
      <c r="D8" s="65">
        <v>2012</v>
      </c>
      <c r="E8" s="73">
        <v>2015</v>
      </c>
      <c r="F8" s="74">
        <v>2018</v>
      </c>
      <c r="G8" s="12"/>
      <c r="H8" s="12"/>
      <c r="I8" s="12"/>
    </row>
    <row r="9" spans="2:9" ht="14.45" customHeight="1" x14ac:dyDescent="0.2">
      <c r="B9" s="107" t="s">
        <v>20</v>
      </c>
      <c r="C9" s="63" t="s">
        <v>1</v>
      </c>
      <c r="D9" s="64">
        <v>184</v>
      </c>
      <c r="E9" s="77">
        <v>264</v>
      </c>
      <c r="F9" s="76">
        <v>151</v>
      </c>
      <c r="H9" s="14"/>
      <c r="I9" s="14"/>
    </row>
    <row r="10" spans="2:9" ht="14.45" customHeight="1" x14ac:dyDescent="0.2">
      <c r="B10" s="108"/>
      <c r="C10" s="28" t="s">
        <v>2</v>
      </c>
      <c r="D10" s="42">
        <v>3774.5390000000002</v>
      </c>
      <c r="E10" s="75">
        <v>3051.0279999999998</v>
      </c>
      <c r="F10" s="62">
        <v>2930</v>
      </c>
      <c r="H10" s="14"/>
      <c r="I10" s="14"/>
    </row>
    <row r="11" spans="2:9" ht="14.45" customHeight="1" x14ac:dyDescent="0.2">
      <c r="B11" s="108"/>
      <c r="C11" s="28" t="s">
        <v>32</v>
      </c>
      <c r="D11" s="42">
        <v>3960</v>
      </c>
      <c r="E11" s="75">
        <v>3079</v>
      </c>
      <c r="F11" s="62">
        <v>2980</v>
      </c>
      <c r="H11" s="14"/>
      <c r="I11" s="14"/>
    </row>
    <row r="12" spans="2:9" ht="14.45" customHeight="1" x14ac:dyDescent="0.2">
      <c r="B12" s="108"/>
      <c r="C12" s="28" t="s">
        <v>37</v>
      </c>
      <c r="D12" s="43">
        <f>D10/D11</f>
        <v>0.95316641414141423</v>
      </c>
      <c r="E12" s="78">
        <f>E10/E11</f>
        <v>0.99091523221825262</v>
      </c>
      <c r="F12" s="50">
        <f>F10/F11</f>
        <v>0.98322147651006708</v>
      </c>
      <c r="H12" s="14"/>
      <c r="I12" s="14"/>
    </row>
    <row r="13" spans="2:9" ht="14.45" customHeight="1" x14ac:dyDescent="0.2">
      <c r="B13" s="108"/>
      <c r="C13" s="28" t="s">
        <v>36</v>
      </c>
      <c r="D13" s="46">
        <v>12.253299999999999</v>
      </c>
      <c r="E13" s="79">
        <v>16.314330000000002</v>
      </c>
      <c r="F13" s="53">
        <v>8.2899999999999991</v>
      </c>
      <c r="H13" s="14"/>
      <c r="I13" s="14"/>
    </row>
    <row r="14" spans="2:9" ht="14.45" customHeight="1" x14ac:dyDescent="0.2">
      <c r="B14" s="108"/>
      <c r="C14" s="28" t="s">
        <v>3</v>
      </c>
      <c r="D14" s="43">
        <v>0.85305889999999995</v>
      </c>
      <c r="E14" s="78">
        <v>0.78114110000000003</v>
      </c>
      <c r="F14" s="50">
        <f>2430.4552/F10</f>
        <v>0.8295068941979522</v>
      </c>
      <c r="H14" s="15"/>
      <c r="I14" s="15"/>
    </row>
    <row r="15" spans="2:9" ht="14.45" customHeight="1" x14ac:dyDescent="0.2">
      <c r="B15" s="108"/>
      <c r="C15" s="28" t="s">
        <v>4</v>
      </c>
      <c r="D15" s="43">
        <v>4.4715629999999999E-2</v>
      </c>
      <c r="E15" s="78">
        <v>6.2336709999999997E-2</v>
      </c>
      <c r="F15" s="50">
        <f>339.0154/F10</f>
        <v>0.11570491467576792</v>
      </c>
      <c r="H15" s="15"/>
      <c r="I15" s="15"/>
    </row>
    <row r="16" spans="2:9" ht="14.45" customHeight="1" x14ac:dyDescent="0.2">
      <c r="B16" s="109"/>
      <c r="C16" s="29"/>
      <c r="D16" s="60"/>
      <c r="E16" s="80"/>
      <c r="F16" s="58"/>
      <c r="H16" s="16"/>
      <c r="I16" s="15"/>
    </row>
    <row r="17" spans="1:9" s="7" customFormat="1" ht="25.5" x14ac:dyDescent="0.2">
      <c r="A17" s="110"/>
      <c r="B17" s="111" t="s">
        <v>31</v>
      </c>
      <c r="C17" s="70" t="s">
        <v>39</v>
      </c>
      <c r="D17" s="61">
        <v>0.88077680000000003</v>
      </c>
      <c r="E17" s="81">
        <v>0.94033060000000002</v>
      </c>
      <c r="F17" s="59">
        <f>2833.116/F10</f>
        <v>0.96693378839590438</v>
      </c>
      <c r="G17" s="25"/>
      <c r="H17" s="18"/>
      <c r="I17" s="16"/>
    </row>
    <row r="18" spans="1:9" s="7" customFormat="1" ht="12.75" x14ac:dyDescent="0.2">
      <c r="A18" s="110"/>
      <c r="B18" s="112"/>
      <c r="C18" s="71" t="s">
        <v>46</v>
      </c>
      <c r="D18" s="72"/>
      <c r="E18" s="82">
        <v>0.9323825</v>
      </c>
      <c r="F18" s="66">
        <f>2762.64/F10</f>
        <v>0.94288054607508531</v>
      </c>
      <c r="G18" s="25"/>
      <c r="H18" s="18"/>
      <c r="I18" s="16"/>
    </row>
    <row r="19" spans="1:9" s="8" customFormat="1" ht="12.75" x14ac:dyDescent="0.2">
      <c r="A19" s="110"/>
      <c r="B19" s="112"/>
      <c r="C19" s="39"/>
      <c r="D19" s="44"/>
      <c r="E19" s="82"/>
      <c r="F19" s="66"/>
      <c r="G19" s="22"/>
      <c r="H19" s="14"/>
      <c r="I19" s="18"/>
    </row>
    <row r="20" spans="1:9" s="9" customFormat="1" ht="14.45" customHeight="1" x14ac:dyDescent="0.2">
      <c r="B20" s="104" t="s">
        <v>10</v>
      </c>
      <c r="C20" s="30" t="s">
        <v>11</v>
      </c>
      <c r="D20" s="38"/>
      <c r="E20" s="83"/>
      <c r="F20" s="67"/>
      <c r="G20" s="17"/>
      <c r="H20" s="14"/>
      <c r="I20" s="14"/>
    </row>
    <row r="21" spans="1:9" s="9" customFormat="1" ht="14.45" customHeight="1" x14ac:dyDescent="0.2">
      <c r="B21" s="105"/>
      <c r="C21" s="4" t="s">
        <v>12</v>
      </c>
      <c r="D21" s="43"/>
      <c r="E21" s="78">
        <v>0.98115280000000005</v>
      </c>
      <c r="F21" s="50"/>
      <c r="G21" s="14"/>
      <c r="H21" s="14"/>
      <c r="I21" s="14"/>
    </row>
    <row r="22" spans="1:9" s="9" customFormat="1" ht="14.45" customHeight="1" x14ac:dyDescent="0.2">
      <c r="B22" s="105"/>
      <c r="C22" s="10" t="s">
        <v>13</v>
      </c>
      <c r="D22" s="45"/>
      <c r="E22" s="84">
        <v>1.9569589999999999</v>
      </c>
      <c r="F22" s="52"/>
      <c r="G22" s="20"/>
      <c r="H22" s="18"/>
      <c r="I22" s="14"/>
    </row>
    <row r="23" spans="1:9" s="9" customFormat="1" ht="14.45" customHeight="1" x14ac:dyDescent="0.2">
      <c r="B23" s="105"/>
      <c r="C23" s="10" t="s">
        <v>14</v>
      </c>
      <c r="D23" s="45"/>
      <c r="E23" s="84">
        <v>62.474890000000002</v>
      </c>
      <c r="F23" s="52"/>
      <c r="G23" s="21"/>
      <c r="H23" s="14"/>
      <c r="I23" s="14"/>
    </row>
    <row r="24" spans="1:9" s="9" customFormat="1" ht="14.45" customHeight="1" x14ac:dyDescent="0.2">
      <c r="B24" s="105"/>
      <c r="C24" s="10"/>
      <c r="D24" s="45"/>
      <c r="E24" s="84"/>
      <c r="F24" s="52"/>
      <c r="G24" s="21"/>
      <c r="H24" s="14"/>
      <c r="I24" s="14"/>
    </row>
    <row r="25" spans="1:9" s="9" customFormat="1" ht="14.45" customHeight="1" x14ac:dyDescent="0.2">
      <c r="B25" s="105"/>
      <c r="C25" s="31" t="s">
        <v>15</v>
      </c>
      <c r="D25" s="42"/>
      <c r="E25" s="75"/>
      <c r="F25" s="62"/>
      <c r="G25" s="19"/>
      <c r="H25" s="14"/>
      <c r="I25" s="14"/>
    </row>
    <row r="26" spans="1:9" s="9" customFormat="1" ht="14.45" customHeight="1" x14ac:dyDescent="0.2">
      <c r="B26" s="105"/>
      <c r="C26" s="4" t="s">
        <v>12</v>
      </c>
      <c r="D26" s="42"/>
      <c r="E26" s="78">
        <v>0.80321030000000004</v>
      </c>
      <c r="F26" s="50"/>
      <c r="G26" s="19"/>
      <c r="H26" s="14"/>
      <c r="I26" s="14"/>
    </row>
    <row r="27" spans="1:9" s="9" customFormat="1" ht="14.45" customHeight="1" x14ac:dyDescent="0.2">
      <c r="B27" s="105"/>
      <c r="C27" s="10" t="s">
        <v>13</v>
      </c>
      <c r="D27" s="42"/>
      <c r="E27" s="84">
        <v>1.271862</v>
      </c>
      <c r="F27" s="52"/>
      <c r="G27" s="14"/>
      <c r="H27" s="14"/>
      <c r="I27" s="14"/>
    </row>
    <row r="28" spans="1:9" s="9" customFormat="1" ht="14.45" customHeight="1" x14ac:dyDescent="0.2">
      <c r="B28" s="105"/>
      <c r="C28" s="10" t="s">
        <v>14</v>
      </c>
      <c r="D28" s="42"/>
      <c r="E28" s="84">
        <v>37.330959999999997</v>
      </c>
      <c r="F28" s="52"/>
      <c r="G28" s="14"/>
      <c r="H28" s="14"/>
      <c r="I28" s="14"/>
    </row>
    <row r="29" spans="1:9" s="9" customFormat="1" ht="14.45" customHeight="1" x14ac:dyDescent="0.2">
      <c r="B29" s="105"/>
      <c r="C29" s="10"/>
      <c r="D29" s="42"/>
      <c r="E29" s="84"/>
      <c r="F29" s="52"/>
      <c r="G29" s="14"/>
      <c r="H29" s="14"/>
      <c r="I29" s="14"/>
    </row>
    <row r="30" spans="1:9" s="9" customFormat="1" ht="14.45" customHeight="1" x14ac:dyDescent="0.2">
      <c r="B30" s="105"/>
      <c r="C30" s="32" t="s">
        <v>16</v>
      </c>
      <c r="D30" s="45"/>
      <c r="E30" s="85"/>
      <c r="F30" s="68"/>
      <c r="G30" s="14"/>
      <c r="H30" s="14"/>
      <c r="I30" s="14"/>
    </row>
    <row r="31" spans="1:9" s="9" customFormat="1" ht="14.45" customHeight="1" x14ac:dyDescent="0.2">
      <c r="B31" s="105"/>
      <c r="C31" s="4" t="s">
        <v>12</v>
      </c>
      <c r="D31" s="42"/>
      <c r="E31" s="78">
        <v>0.82906389999999996</v>
      </c>
      <c r="F31" s="50"/>
      <c r="G31" s="14"/>
      <c r="H31" s="14"/>
      <c r="I31" s="14"/>
    </row>
    <row r="32" spans="1:9" s="9" customFormat="1" ht="14.45" customHeight="1" x14ac:dyDescent="0.2">
      <c r="B32" s="105"/>
      <c r="C32" s="10" t="s">
        <v>13</v>
      </c>
      <c r="D32" s="45"/>
      <c r="E32" s="84">
        <v>1.5583469999999999</v>
      </c>
      <c r="F32" s="52"/>
      <c r="G32" s="14"/>
      <c r="H32" s="14"/>
      <c r="I32" s="14"/>
    </row>
    <row r="33" spans="2:9" s="9" customFormat="1" ht="14.45" customHeight="1" x14ac:dyDescent="0.2">
      <c r="B33" s="105"/>
      <c r="C33" s="10" t="s">
        <v>14</v>
      </c>
      <c r="D33" s="45"/>
      <c r="E33" s="84">
        <v>72.154660000000007</v>
      </c>
      <c r="F33" s="52"/>
      <c r="G33" s="18"/>
      <c r="H33" s="14"/>
      <c r="I33" s="14"/>
    </row>
    <row r="34" spans="2:9" s="9" customFormat="1" ht="14.45" customHeight="1" x14ac:dyDescent="0.2">
      <c r="B34" s="105"/>
      <c r="C34" s="10"/>
      <c r="D34" s="45"/>
      <c r="E34" s="84"/>
      <c r="F34" s="52"/>
      <c r="G34" s="18"/>
      <c r="H34" s="14"/>
      <c r="I34" s="14"/>
    </row>
    <row r="35" spans="2:9" s="9" customFormat="1" ht="14.45" customHeight="1" x14ac:dyDescent="0.2">
      <c r="B35" s="105"/>
      <c r="C35" s="32" t="s">
        <v>17</v>
      </c>
      <c r="D35" s="45"/>
      <c r="E35" s="85"/>
      <c r="F35" s="68"/>
      <c r="G35" s="14"/>
      <c r="H35" s="14"/>
      <c r="I35" s="14"/>
    </row>
    <row r="36" spans="2:9" s="9" customFormat="1" ht="14.45" customHeight="1" x14ac:dyDescent="0.2">
      <c r="B36" s="105"/>
      <c r="C36" s="4" t="s">
        <v>12</v>
      </c>
      <c r="D36" s="42"/>
      <c r="E36" s="78">
        <v>0.19486010000000001</v>
      </c>
      <c r="F36" s="50"/>
      <c r="G36" s="14"/>
      <c r="H36" s="14"/>
      <c r="I36" s="14"/>
    </row>
    <row r="37" spans="2:9" s="9" customFormat="1" ht="14.45" customHeight="1" x14ac:dyDescent="0.2">
      <c r="B37" s="105"/>
      <c r="C37" s="10" t="s">
        <v>13</v>
      </c>
      <c r="D37" s="42"/>
      <c r="E37" s="84">
        <v>1.121839</v>
      </c>
      <c r="F37" s="52"/>
      <c r="G37" s="14"/>
      <c r="H37" s="14"/>
      <c r="I37" s="14"/>
    </row>
    <row r="38" spans="2:9" s="9" customFormat="1" ht="14.45" customHeight="1" x14ac:dyDescent="0.2">
      <c r="B38" s="105"/>
      <c r="C38" s="10" t="s">
        <v>14</v>
      </c>
      <c r="D38" s="42"/>
      <c r="E38" s="84">
        <v>14.951370000000001</v>
      </c>
      <c r="F38" s="52"/>
      <c r="G38" s="14"/>
      <c r="H38" s="14"/>
      <c r="I38" s="14"/>
    </row>
    <row r="39" spans="2:9" s="9" customFormat="1" ht="14.45" customHeight="1" x14ac:dyDescent="0.2">
      <c r="B39" s="105"/>
      <c r="C39" s="10"/>
      <c r="D39" s="42"/>
      <c r="E39" s="84"/>
      <c r="F39" s="52"/>
      <c r="G39" s="14"/>
      <c r="H39" s="14"/>
      <c r="I39" s="14"/>
    </row>
    <row r="40" spans="2:9" s="9" customFormat="1" ht="14.45" customHeight="1" x14ac:dyDescent="0.2">
      <c r="B40" s="105"/>
      <c r="C40" s="33" t="s">
        <v>18</v>
      </c>
      <c r="D40" s="42"/>
      <c r="E40" s="75"/>
      <c r="F40" s="62"/>
      <c r="G40" s="14"/>
      <c r="H40" s="14"/>
      <c r="I40" s="14"/>
    </row>
    <row r="41" spans="2:9" s="9" customFormat="1" ht="14.45" customHeight="1" x14ac:dyDescent="0.2">
      <c r="B41" s="105"/>
      <c r="C41" s="4" t="s">
        <v>19</v>
      </c>
      <c r="D41" s="42"/>
      <c r="E41" s="91">
        <v>11.952999999999999</v>
      </c>
      <c r="F41" s="50"/>
      <c r="G41" s="14"/>
      <c r="H41" s="14"/>
      <c r="I41" s="14"/>
    </row>
    <row r="42" spans="2:9" s="9" customFormat="1" ht="14.45" customHeight="1" x14ac:dyDescent="0.2">
      <c r="B42" s="105"/>
      <c r="C42" s="4"/>
      <c r="D42" s="46"/>
      <c r="E42" s="78"/>
      <c r="F42" s="50"/>
      <c r="G42" s="14"/>
      <c r="H42" s="14"/>
      <c r="I42" s="14"/>
    </row>
    <row r="43" spans="2:9" s="7" customFormat="1" ht="14.45" customHeight="1" x14ac:dyDescent="0.2">
      <c r="B43" s="104" t="s">
        <v>5</v>
      </c>
      <c r="C43" s="34" t="s">
        <v>35</v>
      </c>
      <c r="D43" s="47"/>
      <c r="E43" s="86"/>
      <c r="F43" s="69"/>
      <c r="G43" s="14"/>
      <c r="H43" s="13"/>
      <c r="I43" s="14"/>
    </row>
    <row r="44" spans="2:9" s="7" customFormat="1" ht="14.45" customHeight="1" x14ac:dyDescent="0.2">
      <c r="B44" s="105"/>
      <c r="C44" s="4" t="s">
        <v>6</v>
      </c>
      <c r="D44" s="43">
        <v>0.67928750000000004</v>
      </c>
      <c r="E44" s="78">
        <v>0.85988889999999996</v>
      </c>
      <c r="F44" s="50">
        <f>2252.7946/F10</f>
        <v>0.7688718771331059</v>
      </c>
      <c r="G44" s="14"/>
      <c r="H44" s="13"/>
      <c r="I44" s="14"/>
    </row>
    <row r="45" spans="2:9" s="7" customFormat="1" ht="14.45" customHeight="1" x14ac:dyDescent="0.2">
      <c r="B45" s="105"/>
      <c r="C45" s="4" t="s">
        <v>7</v>
      </c>
      <c r="D45" s="43">
        <v>0.98258820000000002</v>
      </c>
      <c r="E45" s="78">
        <v>0.96912410000000004</v>
      </c>
      <c r="F45" s="50">
        <f>2902.775/F10</f>
        <v>0.99070819112627995</v>
      </c>
      <c r="G45" s="14"/>
      <c r="H45" s="13"/>
      <c r="I45" s="14"/>
    </row>
    <row r="46" spans="2:9" s="7" customFormat="1" ht="14.45" customHeight="1" x14ac:dyDescent="0.2">
      <c r="B46" s="105"/>
      <c r="C46" s="4" t="s">
        <v>8</v>
      </c>
      <c r="D46" s="43">
        <v>0.97452530000000004</v>
      </c>
      <c r="E46" s="78">
        <v>0.96824540000000003</v>
      </c>
      <c r="F46" s="50">
        <f>2874.422/F10</f>
        <v>0.98103139931740613</v>
      </c>
      <c r="G46" s="14"/>
      <c r="H46" s="13"/>
      <c r="I46" s="14"/>
    </row>
    <row r="47" spans="2:9" s="7" customFormat="1" ht="14.45" customHeight="1" x14ac:dyDescent="0.2">
      <c r="B47" s="105"/>
      <c r="C47" s="4" t="s">
        <v>28</v>
      </c>
      <c r="D47" s="43">
        <v>0</v>
      </c>
      <c r="E47" s="78">
        <v>0.35848580000000002</v>
      </c>
      <c r="F47" s="50">
        <f>155.17497/F10</f>
        <v>5.2960740614334471E-2</v>
      </c>
      <c r="G47" s="14"/>
      <c r="H47" s="13"/>
      <c r="I47" s="14"/>
    </row>
    <row r="48" spans="2:9" s="7" customFormat="1" ht="14.45" customHeight="1" x14ac:dyDescent="0.2">
      <c r="B48" s="105"/>
      <c r="C48" s="4" t="s">
        <v>9</v>
      </c>
      <c r="D48" s="43">
        <v>0.98258820000000002</v>
      </c>
      <c r="E48" s="78">
        <v>0.97754940000000001</v>
      </c>
      <c r="F48" s="50">
        <f>2907.831/F10</f>
        <v>0.99243378839590446</v>
      </c>
      <c r="G48" s="14"/>
      <c r="H48" s="23"/>
      <c r="I48" s="14"/>
    </row>
    <row r="49" spans="2:9" s="7" customFormat="1" ht="14.45" customHeight="1" x14ac:dyDescent="0.2">
      <c r="B49" s="105"/>
      <c r="C49" s="4"/>
      <c r="D49" s="43"/>
      <c r="E49" s="78"/>
      <c r="F49" s="50"/>
      <c r="G49" s="14"/>
      <c r="H49" s="23"/>
      <c r="I49" s="14"/>
    </row>
    <row r="50" spans="2:9" s="7" customFormat="1" ht="14.45" customHeight="1" x14ac:dyDescent="0.2">
      <c r="B50" s="105"/>
      <c r="C50" s="33" t="s">
        <v>34</v>
      </c>
      <c r="D50" s="48"/>
      <c r="E50" s="87"/>
      <c r="F50" s="51"/>
      <c r="G50" s="13"/>
      <c r="H50" s="23"/>
    </row>
    <row r="51" spans="2:9" s="7" customFormat="1" ht="14.45" customHeight="1" x14ac:dyDescent="0.2">
      <c r="B51" s="105"/>
      <c r="C51" s="4" t="s">
        <v>6</v>
      </c>
      <c r="D51" s="57">
        <v>1.457643</v>
      </c>
      <c r="E51" s="84">
        <v>1.762284</v>
      </c>
      <c r="F51" s="52">
        <v>1.33</v>
      </c>
      <c r="G51" s="13"/>
      <c r="H51" s="23"/>
    </row>
    <row r="52" spans="2:9" s="7" customFormat="1" ht="14.45" customHeight="1" x14ac:dyDescent="0.2">
      <c r="B52" s="105"/>
      <c r="C52" s="4" t="s">
        <v>7</v>
      </c>
      <c r="D52" s="57">
        <v>6.4982620000000004</v>
      </c>
      <c r="E52" s="84">
        <v>6.4775369999999999</v>
      </c>
      <c r="F52" s="52">
        <v>6.28</v>
      </c>
      <c r="G52" s="13"/>
      <c r="H52" s="23"/>
    </row>
    <row r="53" spans="2:9" s="7" customFormat="1" ht="14.45" customHeight="1" x14ac:dyDescent="0.2">
      <c r="B53" s="105"/>
      <c r="C53" s="4" t="s">
        <v>8</v>
      </c>
      <c r="D53" s="57">
        <v>4.5930140000000002</v>
      </c>
      <c r="E53" s="84">
        <v>4.7183820000000001</v>
      </c>
      <c r="F53" s="52">
        <v>4.74</v>
      </c>
      <c r="G53" s="13"/>
      <c r="H53" s="23"/>
    </row>
    <row r="54" spans="2:9" s="7" customFormat="1" ht="14.45" customHeight="1" x14ac:dyDescent="0.2">
      <c r="B54" s="105"/>
      <c r="C54" s="4" t="s">
        <v>41</v>
      </c>
      <c r="D54" s="57">
        <v>12.548919</v>
      </c>
      <c r="E54" s="84">
        <v>12.961869999999999</v>
      </c>
      <c r="F54" s="52">
        <v>12.8</v>
      </c>
      <c r="G54" s="13"/>
      <c r="H54" s="23"/>
    </row>
    <row r="55" spans="2:9" s="7" customFormat="1" ht="14.45" customHeight="1" x14ac:dyDescent="0.2">
      <c r="B55" s="105"/>
      <c r="C55" s="4"/>
      <c r="D55" s="57"/>
      <c r="E55" s="84"/>
      <c r="F55" s="52"/>
      <c r="G55" s="13"/>
      <c r="H55" s="23"/>
    </row>
    <row r="56" spans="2:9" s="7" customFormat="1" ht="14.45" customHeight="1" x14ac:dyDescent="0.2">
      <c r="B56" s="105"/>
      <c r="C56" s="31" t="s">
        <v>33</v>
      </c>
      <c r="D56" s="49"/>
      <c r="E56" s="87"/>
      <c r="F56" s="51"/>
    </row>
    <row r="57" spans="2:9" s="7" customFormat="1" ht="14.45" customHeight="1" x14ac:dyDescent="0.2">
      <c r="B57" s="105"/>
      <c r="C57" s="4" t="s">
        <v>30</v>
      </c>
      <c r="D57" s="46">
        <v>10.5496909</v>
      </c>
      <c r="E57" s="79">
        <v>10.745525586999999</v>
      </c>
      <c r="F57" s="53">
        <v>8.5299999999999994</v>
      </c>
      <c r="H57" s="27"/>
    </row>
    <row r="58" spans="2:9" s="7" customFormat="1" ht="14.45" customHeight="1" x14ac:dyDescent="0.2">
      <c r="B58" s="105"/>
      <c r="C58" s="4" t="s">
        <v>29</v>
      </c>
      <c r="D58" s="46">
        <v>1.0326314000000001</v>
      </c>
      <c r="E58" s="79">
        <v>1.1266484640000001</v>
      </c>
      <c r="F58" s="53">
        <v>1.06</v>
      </c>
      <c r="H58" s="27"/>
    </row>
    <row r="59" spans="2:9" s="7" customFormat="1" ht="14.45" customHeight="1" x14ac:dyDescent="0.2">
      <c r="B59" s="105"/>
      <c r="C59" s="4" t="s">
        <v>6</v>
      </c>
      <c r="D59" s="46">
        <v>0.33645330000000001</v>
      </c>
      <c r="E59" s="79">
        <v>0.45578238199999999</v>
      </c>
      <c r="F59" s="53">
        <v>0.73699999999999999</v>
      </c>
      <c r="H59" s="27"/>
    </row>
    <row r="60" spans="2:9" s="7" customFormat="1" ht="14.45" customHeight="1" x14ac:dyDescent="0.2">
      <c r="B60" s="105"/>
      <c r="C60" s="4" t="s">
        <v>7</v>
      </c>
      <c r="D60" s="46">
        <v>6.8137033999999996</v>
      </c>
      <c r="E60" s="79">
        <v>6.6400077619999998</v>
      </c>
      <c r="F60" s="53">
        <v>4.87</v>
      </c>
      <c r="H60" s="27"/>
    </row>
    <row r="61" spans="2:9" s="7" customFormat="1" ht="14.45" customHeight="1" x14ac:dyDescent="0.2">
      <c r="B61" s="105"/>
      <c r="C61" s="4" t="s">
        <v>8</v>
      </c>
      <c r="D61" s="46">
        <v>4.4321656999999997</v>
      </c>
      <c r="E61" s="79">
        <v>4.7727167189999999</v>
      </c>
      <c r="F61" s="53">
        <v>3.92</v>
      </c>
      <c r="H61" s="27"/>
    </row>
    <row r="62" spans="2:9" s="7" customFormat="1" ht="14.45" customHeight="1" x14ac:dyDescent="0.2">
      <c r="B62" s="105"/>
      <c r="C62" s="4" t="s">
        <v>41</v>
      </c>
      <c r="D62" s="46">
        <v>11.582322400000001</v>
      </c>
      <c r="E62" s="79">
        <v>11.872174051</v>
      </c>
      <c r="F62" s="53">
        <v>9.59</v>
      </c>
      <c r="H62" s="27"/>
    </row>
    <row r="63" spans="2:9" s="7" customFormat="1" ht="14.45" customHeight="1" x14ac:dyDescent="0.2">
      <c r="B63" s="105"/>
      <c r="C63" s="4"/>
      <c r="D63" s="46"/>
      <c r="E63" s="79"/>
      <c r="F63" s="53"/>
      <c r="H63" s="27"/>
    </row>
    <row r="64" spans="2:9" s="7" customFormat="1" ht="13.9" customHeight="1" x14ac:dyDescent="0.2">
      <c r="B64" s="105"/>
      <c r="C64" s="26" t="s">
        <v>38</v>
      </c>
      <c r="D64" s="36"/>
      <c r="E64" s="88"/>
      <c r="F64" s="54"/>
    </row>
    <row r="65" spans="2:9" s="7" customFormat="1" ht="14.45" customHeight="1" x14ac:dyDescent="0.2">
      <c r="B65" s="105"/>
      <c r="C65" s="4" t="s">
        <v>30</v>
      </c>
      <c r="D65" s="40">
        <v>12.453934</v>
      </c>
      <c r="E65" s="89">
        <v>12.4837209</v>
      </c>
      <c r="F65" s="55">
        <v>10.55256</v>
      </c>
      <c r="G65" s="24"/>
    </row>
    <row r="66" spans="2:9" s="7" customFormat="1" ht="14.45" customHeight="1" x14ac:dyDescent="0.2">
      <c r="B66" s="105"/>
      <c r="C66" s="4" t="s">
        <v>29</v>
      </c>
      <c r="D66" s="40">
        <v>1.25</v>
      </c>
      <c r="E66" s="89">
        <v>1.2307691999999999</v>
      </c>
      <c r="F66" s="55">
        <v>1</v>
      </c>
      <c r="G66" s="24"/>
    </row>
    <row r="67" spans="2:9" s="7" customFormat="1" ht="14.45" customHeight="1" x14ac:dyDescent="0.2">
      <c r="B67" s="105"/>
      <c r="C67" s="4" t="s">
        <v>6</v>
      </c>
      <c r="D67" s="40">
        <v>0.40867099000000001</v>
      </c>
      <c r="E67" s="89">
        <v>0.47619048000000003</v>
      </c>
      <c r="F67" s="55">
        <v>1</v>
      </c>
    </row>
    <row r="68" spans="2:9" s="7" customFormat="1" ht="14.45" customHeight="1" x14ac:dyDescent="0.2">
      <c r="B68" s="105"/>
      <c r="C68" s="4" t="s">
        <v>7</v>
      </c>
      <c r="D68" s="40">
        <v>8.3840249999999994</v>
      </c>
      <c r="E68" s="89">
        <v>7.9277778000000003</v>
      </c>
      <c r="F68" s="55">
        <v>6</v>
      </c>
    </row>
    <row r="69" spans="2:9" s="7" customFormat="1" ht="14.45" customHeight="1" x14ac:dyDescent="0.2">
      <c r="B69" s="105"/>
      <c r="C69" s="4" t="s">
        <v>8</v>
      </c>
      <c r="D69" s="40">
        <v>5.0909091000000002</v>
      </c>
      <c r="E69" s="89">
        <v>5.7066667000000004</v>
      </c>
      <c r="F69" s="55">
        <v>4.928363</v>
      </c>
    </row>
    <row r="70" spans="2:9" s="7" customFormat="1" ht="14.45" customHeight="1" x14ac:dyDescent="0.2">
      <c r="B70" s="105"/>
      <c r="C70" s="4" t="s">
        <v>41</v>
      </c>
      <c r="D70" s="40">
        <v>13.549106999999999</v>
      </c>
      <c r="E70" s="89">
        <v>13.787530200000001</v>
      </c>
      <c r="F70" s="55">
        <v>12.02778</v>
      </c>
    </row>
    <row r="71" spans="2:9" s="7" customFormat="1" ht="14.45" customHeight="1" thickBot="1" x14ac:dyDescent="0.25">
      <c r="B71" s="106"/>
      <c r="C71" s="35"/>
      <c r="D71" s="37"/>
      <c r="E71" s="90"/>
      <c r="F71" s="56"/>
    </row>
    <row r="72" spans="2:9" ht="14.45" customHeight="1" x14ac:dyDescent="0.2">
      <c r="I72" s="5"/>
    </row>
    <row r="73" spans="2:9" ht="14.45" customHeight="1" x14ac:dyDescent="0.2">
      <c r="B73" s="1" t="s">
        <v>44</v>
      </c>
      <c r="C73" s="2"/>
      <c r="I73" s="5"/>
    </row>
    <row r="74" spans="2:9" ht="14.45" customHeight="1" x14ac:dyDescent="0.2">
      <c r="I74" s="5"/>
    </row>
    <row r="75" spans="2:9" ht="14.45" customHeight="1" x14ac:dyDescent="0.2">
      <c r="I75" s="5"/>
    </row>
    <row r="76" spans="2:9" ht="14.45" customHeight="1" x14ac:dyDescent="0.2">
      <c r="I76" s="5"/>
    </row>
    <row r="77" spans="2:9" ht="14.45" customHeight="1" x14ac:dyDescent="0.2">
      <c r="I77" s="5"/>
    </row>
    <row r="78" spans="2:9" ht="14.45" customHeight="1" x14ac:dyDescent="0.2">
      <c r="I78" s="5"/>
    </row>
    <row r="79" spans="2:9" ht="14.45" customHeight="1" x14ac:dyDescent="0.2">
      <c r="I79" s="5"/>
    </row>
  </sheetData>
  <mergeCells count="6">
    <mergeCell ref="D7:F7"/>
    <mergeCell ref="B43:B71"/>
    <mergeCell ref="B9:B16"/>
    <mergeCell ref="A17:A19"/>
    <mergeCell ref="B17:B19"/>
    <mergeCell ref="B20:B42"/>
  </mergeCells>
  <printOptions horizontalCentered="1"/>
  <pageMargins left="0.19685039370078741" right="0.19685039370078741" top="0.31496062992125984" bottom="0.39370078740157483" header="0.19685039370078741" footer="0.23622047244094491"/>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11</vt:i4>
      </vt:variant>
    </vt:vector>
  </HeadingPairs>
  <TitlesOfParts>
    <vt:vector size="17" baseType="lpstr">
      <vt:lpstr>Methodo</vt:lpstr>
      <vt:lpstr>Abricot</vt:lpstr>
      <vt:lpstr>Cerise</vt:lpstr>
      <vt:lpstr>Pêche</vt:lpstr>
      <vt:lpstr>Pomme</vt:lpstr>
      <vt:lpstr>Prune</vt:lpstr>
      <vt:lpstr>Abricot!Impression_des_titres</vt:lpstr>
      <vt:lpstr>Cerise!Impression_des_titres</vt:lpstr>
      <vt:lpstr>Pêche!Impression_des_titres</vt:lpstr>
      <vt:lpstr>Pomme!Impression_des_titres</vt:lpstr>
      <vt:lpstr>Prune!Impression_des_titres</vt:lpstr>
      <vt:lpstr>Abricot!Zone_d_impression</vt:lpstr>
      <vt:lpstr>Cerise!Zone_d_impression</vt:lpstr>
      <vt:lpstr>Methodo!Zone_d_impression</vt:lpstr>
      <vt:lpstr>Pêche!Zone_d_impression</vt:lpstr>
      <vt:lpstr>Pomme!Zone_d_impression</vt:lpstr>
      <vt:lpstr>Prune!Zone_d_impression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MAS</dc:creator>
  <cp:lastModifiedBy>Utilisateur Windows</cp:lastModifiedBy>
  <cp:lastPrinted>2019-10-15T07:09:26Z</cp:lastPrinted>
  <dcterms:created xsi:type="dcterms:W3CDTF">2017-05-29T14:15:53Z</dcterms:created>
  <dcterms:modified xsi:type="dcterms:W3CDTF">2022-09-01T14:42:52Z</dcterms:modified>
</cp:coreProperties>
</file>