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02-politiques_publiques\13-connaissances_statistiques\06-suivi_conjoncturel\07-animaux\mis_a_jour_tableaux_internet\newforme2023\ovin_porcin\"/>
    </mc:Choice>
  </mc:AlternateContent>
  <xr:revisionPtr revIDLastSave="0" documentId="13_ncr:1_{D8120F16-CDFB-44E3-A144-235C354DFFDD}" xr6:coauthVersionLast="47" xr6:coauthVersionMax="47" xr10:uidLastSave="{00000000-0000-0000-0000-000000000000}"/>
  <bookViews>
    <workbookView xWindow="-25320" yWindow="390" windowWidth="25440" windowHeight="15270" tabRatio="867" firstSheet="3" activeTab="7" xr2:uid="{00000000-000D-0000-FFFF-FFFF00000000}"/>
  </bookViews>
  <sheets>
    <sheet name="Méthodologie" sheetId="9" r:id="rId1"/>
    <sheet name="Evolution_abattages-total.ovin" sheetId="2" r:id="rId2"/>
    <sheet name="Evol_abattages_agneaux" sheetId="4" r:id="rId3"/>
    <sheet name="cotations_agneauxcouverts_R" sheetId="3" r:id="rId4"/>
    <sheet name="Evol_abattages_ovinsderéforme" sheetId="5" r:id="rId5"/>
    <sheet name="IPAMPA_aliment_ovin_caprin" sheetId="10" r:id="rId6"/>
    <sheet name="Evol_abattages_total.porc" sheetId="6" r:id="rId7"/>
    <sheet name="Evol_abattages_porc.charcutier" sheetId="8" r:id="rId8"/>
    <sheet name="cotations_porc.charcutier" sheetId="7" r:id="rId9"/>
    <sheet name="IPAMPA_aliment_porc" sheetId="11" r:id="rId10"/>
  </sheets>
  <externalReferences>
    <externalReference r:id="rId11"/>
  </externalReferences>
  <definedNames>
    <definedName name="Excel_BuiltIn_Print_Area" localSheetId="3">cotations_agneauxcouverts_R!$A$1:$P$66</definedName>
    <definedName name="Excel_BuiltIn_Print_Area" localSheetId="8">'cotations_porc.charcutier'!$A$1:$X$66</definedName>
    <definedName name="SHARED_FORMULA_16_13_16_13_1" localSheetId="5">((#REF!/#REF!)*100)-100</definedName>
    <definedName name="SHARED_FORMULA_16_13_16_13_1" localSheetId="0">((#REF!/#REF!)*100)-100</definedName>
    <definedName name="SHARED_FORMULA_16_13_16_13_1">((#REF!/#REF!)*100)-100</definedName>
    <definedName name="SHARED_FORMULA_16_13_16_13_3" localSheetId="5">((#REF!/#REF!)*100)-100</definedName>
    <definedName name="SHARED_FORMULA_16_13_16_13_3" localSheetId="0">((#REF!/#REF!)*100)-100</definedName>
    <definedName name="SHARED_FORMULA_16_13_16_13_3">((#REF!/#REF!)*100)-100</definedName>
    <definedName name="SHARED_FORMULA_16_13_16_13_4" localSheetId="5">((#REF!/#REF!)*100)-100</definedName>
    <definedName name="SHARED_FORMULA_16_13_16_13_4" localSheetId="0">((#REF!/#REF!)*100)-100</definedName>
    <definedName name="SHARED_FORMULA_16_13_16_13_4">((#REF!/#REF!)*100)-100</definedName>
    <definedName name="SHARED_FORMULA_16_14_16_14_5" localSheetId="5">((#REF!/#REF!)*100)-100</definedName>
    <definedName name="SHARED_FORMULA_16_14_16_14_5" localSheetId="0">((#REF!/#REF!)*100)-100</definedName>
    <definedName name="SHARED_FORMULA_16_14_16_14_5">((#REF!/#REF!)*100)-100</definedName>
    <definedName name="SHARED_FORMULA_16_35_16_35_3" localSheetId="5">((#REF!/#REF!)*100)-100</definedName>
    <definedName name="SHARED_FORMULA_16_35_16_35_3" localSheetId="0">((#REF!/#REF!)*100)-100</definedName>
    <definedName name="SHARED_FORMULA_16_35_16_35_3">((#REF!/#REF!)*100)-100</definedName>
    <definedName name="SHARED_FORMULA_16_35_16_35_4" localSheetId="5">((#REF!/#REF!)*100)-100</definedName>
    <definedName name="SHARED_FORMULA_16_35_16_35_4" localSheetId="0">((#REF!/#REF!)*100)-100</definedName>
    <definedName name="SHARED_FORMULA_16_35_16_35_4">((#REF!/#REF!)*100)-100</definedName>
    <definedName name="SHARED_FORMULA_16_37_16_37_5" localSheetId="5">((#REF!/#REF!)*100)-100</definedName>
    <definedName name="SHARED_FORMULA_16_37_16_37_5" localSheetId="0">((#REF!/#REF!)*100)-100</definedName>
    <definedName name="SHARED_FORMULA_16_37_16_37_5">((#REF!/#REF!)*100)-100</definedName>
    <definedName name="SHARED_FORMULA_16_54_16_54_1" localSheetId="5">((#REF!/#REF!)*100)-100</definedName>
    <definedName name="SHARED_FORMULA_16_54_16_54_1" localSheetId="0">((#REF!/#REF!)*100)-100</definedName>
    <definedName name="SHARED_FORMULA_16_54_16_54_1">((#REF!/#REF!)*100)-100</definedName>
    <definedName name="SHARED_FORMULA_16_54_16_54_3" localSheetId="5">((#REF!/#REF!)*100)-100</definedName>
    <definedName name="SHARED_FORMULA_16_54_16_54_3" localSheetId="0">((#REF!/#REF!)*100)-100</definedName>
    <definedName name="SHARED_FORMULA_16_54_16_54_3">((#REF!/#REF!)*100)-100</definedName>
    <definedName name="SHARED_FORMULA_16_54_16_54_4" localSheetId="5">((#REF!/#REF!)*100)-100</definedName>
    <definedName name="SHARED_FORMULA_16_54_16_54_4" localSheetId="0">((#REF!/#REF!)*100)-100</definedName>
    <definedName name="SHARED_FORMULA_16_54_16_54_4">((#REF!/#REF!)*100)-100</definedName>
    <definedName name="SHARED_FORMULA_16_56_16_56_5" localSheetId="5">((#REF!/#REF!)*100)-100</definedName>
    <definedName name="SHARED_FORMULA_16_56_16_56_5" localSheetId="0">((#REF!/#REF!)*100)-100</definedName>
    <definedName name="SHARED_FORMULA_16_56_16_56_5">((#REF!/#REF!)*100)-100</definedName>
    <definedName name="SHARED_FORMULA_16_73_16_73_1" localSheetId="5">((#REF!/#REF!)*100)-100</definedName>
    <definedName name="SHARED_FORMULA_16_73_16_73_1" localSheetId="0">((#REF!/#REF!)*100)-100</definedName>
    <definedName name="SHARED_FORMULA_16_73_16_73_1">((#REF!/#REF!)*100)-100</definedName>
    <definedName name="SHARED_FORMULA_16_73_16_73_3" localSheetId="5">((#REF!/#REF!)*100)-100</definedName>
    <definedName name="SHARED_FORMULA_16_73_16_73_3" localSheetId="0">((#REF!/#REF!)*100)-100</definedName>
    <definedName name="SHARED_FORMULA_16_73_16_73_3">((#REF!/#REF!)*100)-100</definedName>
    <definedName name="SHARED_FORMULA_16_73_16_73_4" localSheetId="5">((#REF!/#REF!)*100)-100</definedName>
    <definedName name="SHARED_FORMULA_16_73_16_73_4" localSheetId="0">((#REF!/#REF!)*100)-100</definedName>
    <definedName name="SHARED_FORMULA_16_73_16_73_4">((#REF!/#REF!)*100)-100</definedName>
    <definedName name="SHARED_FORMULA_16_75_16_75_5" localSheetId="5">((#REF!/#REF!)*100)-100</definedName>
    <definedName name="SHARED_FORMULA_16_75_16_75_5" localSheetId="0">((#REF!/#REF!)*100)-100</definedName>
    <definedName name="SHARED_FORMULA_16_75_16_75_5">((#REF!/#REF!)*100)-100</definedName>
    <definedName name="SHARED_FORMULA_16_75_16_75_7" localSheetId="5">((#REF!/#REF!)*100)-100</definedName>
    <definedName name="SHARED_FORMULA_16_75_16_75_7" localSheetId="0">((#REF!/#REF!)*100)-100</definedName>
    <definedName name="SHARED_FORMULA_16_75_16_75_7">((#REF!/#REF!)*100)-100</definedName>
    <definedName name="SHARED_FORMULA_16_92_16_92_1" localSheetId="5">((#REF!/#REF!)*100)-100</definedName>
    <definedName name="SHARED_FORMULA_16_92_16_92_1" localSheetId="0">((#REF!/#REF!)*100)-100</definedName>
    <definedName name="SHARED_FORMULA_16_92_16_92_1">((#REF!/#REF!)*100)-100</definedName>
    <definedName name="SHARED_FORMULA_16_92_16_92_3" localSheetId="5">((#REF!/#REF!)*100)-100</definedName>
    <definedName name="SHARED_FORMULA_16_92_16_92_3" localSheetId="0">((#REF!/#REF!)*100)-100</definedName>
    <definedName name="SHARED_FORMULA_16_92_16_92_3">((#REF!/#REF!)*100)-100</definedName>
    <definedName name="SHARED_FORMULA_16_92_16_92_4" localSheetId="5">((#REF!/#REF!)*100)-100</definedName>
    <definedName name="SHARED_FORMULA_16_92_16_92_4" localSheetId="0">((#REF!/#REF!)*100)-100</definedName>
    <definedName name="SHARED_FORMULA_16_92_16_92_4">((#REF!/#REF!)*100)-100</definedName>
    <definedName name="SHARED_FORMULA_16_94_16_94_5" localSheetId="5">((#REF!/#REF!)*100)-100</definedName>
    <definedName name="SHARED_FORMULA_16_94_16_94_5" localSheetId="0">((#REF!/#REF!)*100)-100</definedName>
    <definedName name="SHARED_FORMULA_16_94_16_94_5">((#REF!/#REF!)*100)-100</definedName>
    <definedName name="SHARED_FORMULA_17_11_17_11_7" localSheetId="5">((#REF!/#REF!)*100)-100</definedName>
    <definedName name="SHARED_FORMULA_17_11_17_11_7" localSheetId="0">((#REF!/#REF!)*100)-100</definedName>
    <definedName name="SHARED_FORMULA_17_11_17_11_7">((#REF!/#REF!)*100)-100</definedName>
    <definedName name="SHARED_FORMULA_17_13_17_13_1" localSheetId="5">#REF!/#REF!</definedName>
    <definedName name="SHARED_FORMULA_17_13_17_13_1" localSheetId="0">#REF!/#REF!</definedName>
    <definedName name="SHARED_FORMULA_17_13_17_13_1">#REF!/#REF!</definedName>
    <definedName name="SHARED_FORMULA_17_13_17_13_3" localSheetId="5">#REF!/#REF!</definedName>
    <definedName name="SHARED_FORMULA_17_13_17_13_3" localSheetId="0">#REF!/#REF!</definedName>
    <definedName name="SHARED_FORMULA_17_13_17_13_3">#REF!/#REF!</definedName>
    <definedName name="SHARED_FORMULA_17_13_17_13_4" localSheetId="5">#REF!/#REF!</definedName>
    <definedName name="SHARED_FORMULA_17_13_17_13_4" localSheetId="0">#REF!/#REF!</definedName>
    <definedName name="SHARED_FORMULA_17_13_17_13_4">#REF!/#REF!</definedName>
    <definedName name="SHARED_FORMULA_17_14_17_14_5" localSheetId="5">#REF!/#REF!</definedName>
    <definedName name="SHARED_FORMULA_17_14_17_14_5" localSheetId="0">#REF!/#REF!</definedName>
    <definedName name="SHARED_FORMULA_17_14_17_14_5">#REF!/#REF!</definedName>
    <definedName name="SHARED_FORMULA_17_35_17_35_1" localSheetId="5">#REF!/#REF!</definedName>
    <definedName name="SHARED_FORMULA_17_35_17_35_1" localSheetId="0">#REF!/#REF!</definedName>
    <definedName name="SHARED_FORMULA_17_35_17_35_1">#REF!/#REF!</definedName>
    <definedName name="SHARED_FORMULA_17_35_17_35_3" localSheetId="5">#REF!/#REF!</definedName>
    <definedName name="SHARED_FORMULA_17_35_17_35_3" localSheetId="0">#REF!/#REF!</definedName>
    <definedName name="SHARED_FORMULA_17_35_17_35_3">#REF!/#REF!</definedName>
    <definedName name="SHARED_FORMULA_17_35_17_35_4" localSheetId="5">#REF!/#REF!</definedName>
    <definedName name="SHARED_FORMULA_17_35_17_35_4" localSheetId="0">#REF!/#REF!</definedName>
    <definedName name="SHARED_FORMULA_17_35_17_35_4">#REF!/#REF!</definedName>
    <definedName name="SHARED_FORMULA_17_37_17_37_5" localSheetId="5">#REF!/#REF!</definedName>
    <definedName name="SHARED_FORMULA_17_37_17_37_5" localSheetId="0">#REF!/#REF!</definedName>
    <definedName name="SHARED_FORMULA_17_37_17_37_5">#REF!/#REF!</definedName>
    <definedName name="SHARED_FORMULA_17_54_17_54_1" localSheetId="5">#REF!/#REF!</definedName>
    <definedName name="SHARED_FORMULA_17_54_17_54_1" localSheetId="0">#REF!/#REF!</definedName>
    <definedName name="SHARED_FORMULA_17_54_17_54_1">#REF!/#REF!</definedName>
    <definedName name="SHARED_FORMULA_17_54_17_54_3" localSheetId="5">#REF!/#REF!</definedName>
    <definedName name="SHARED_FORMULA_17_54_17_54_3" localSheetId="0">#REF!/#REF!</definedName>
    <definedName name="SHARED_FORMULA_17_54_17_54_3">#REF!/#REF!</definedName>
    <definedName name="SHARED_FORMULA_17_54_17_54_4" localSheetId="5">#REF!/#REF!</definedName>
    <definedName name="SHARED_FORMULA_17_54_17_54_4" localSheetId="0">#REF!/#REF!</definedName>
    <definedName name="SHARED_FORMULA_17_54_17_54_4">#REF!/#REF!</definedName>
    <definedName name="SHARED_FORMULA_17_56_17_56_5" localSheetId="5">#REF!/#REF!</definedName>
    <definedName name="SHARED_FORMULA_17_56_17_56_5" localSheetId="0">#REF!/#REF!</definedName>
    <definedName name="SHARED_FORMULA_17_56_17_56_5">#REF!/#REF!</definedName>
    <definedName name="SHARED_FORMULA_17_73_17_73_1" localSheetId="5">#REF!/#REF!</definedName>
    <definedName name="SHARED_FORMULA_17_73_17_73_1" localSheetId="0">#REF!/#REF!</definedName>
    <definedName name="SHARED_FORMULA_17_73_17_73_1">#REF!/#REF!</definedName>
    <definedName name="SHARED_FORMULA_17_73_17_73_3" localSheetId="5">#REF!/#REF!</definedName>
    <definedName name="SHARED_FORMULA_17_73_17_73_3" localSheetId="0">#REF!/#REF!</definedName>
    <definedName name="SHARED_FORMULA_17_73_17_73_3">#REF!/#REF!</definedName>
    <definedName name="SHARED_FORMULA_17_73_17_73_4" localSheetId="5">#REF!/#REF!</definedName>
    <definedName name="SHARED_FORMULA_17_73_17_73_4" localSheetId="0">#REF!/#REF!</definedName>
    <definedName name="SHARED_FORMULA_17_73_17_73_4">#REF!/#REF!</definedName>
    <definedName name="SHARED_FORMULA_17_75_17_75_5" localSheetId="5">#REF!/#REF!</definedName>
    <definedName name="SHARED_FORMULA_17_75_17_75_5" localSheetId="0">#REF!/#REF!</definedName>
    <definedName name="SHARED_FORMULA_17_75_17_75_5">#REF!/#REF!</definedName>
    <definedName name="SHARED_FORMULA_17_75_17_75_7" localSheetId="5">#REF!/#REF!</definedName>
    <definedName name="SHARED_FORMULA_17_75_17_75_7" localSheetId="0">#REF!/#REF!</definedName>
    <definedName name="SHARED_FORMULA_17_75_17_75_7">#REF!/#REF!</definedName>
    <definedName name="SHARED_FORMULA_17_92_17_92_1" localSheetId="5">#REF!/#REF!</definedName>
    <definedName name="SHARED_FORMULA_17_92_17_92_1" localSheetId="0">#REF!/#REF!</definedName>
    <definedName name="SHARED_FORMULA_17_92_17_92_1">#REF!/#REF!</definedName>
    <definedName name="SHARED_FORMULA_17_92_17_92_3" localSheetId="5">#REF!/#REF!</definedName>
    <definedName name="SHARED_FORMULA_17_92_17_92_3" localSheetId="0">#REF!/#REF!</definedName>
    <definedName name="SHARED_FORMULA_17_92_17_92_3">#REF!/#REF!</definedName>
    <definedName name="SHARED_FORMULA_17_92_17_92_4" localSheetId="5">#REF!/#REF!</definedName>
    <definedName name="SHARED_FORMULA_17_92_17_92_4" localSheetId="0">#REF!/#REF!</definedName>
    <definedName name="SHARED_FORMULA_17_92_17_92_4">#REF!/#REF!</definedName>
    <definedName name="SHARED_FORMULA_17_94_17_94_5" localSheetId="5">#REF!/#REF!</definedName>
    <definedName name="SHARED_FORMULA_17_94_17_94_5" localSheetId="0">#REF!/#REF!</definedName>
    <definedName name="SHARED_FORMULA_17_94_17_94_5">#REF!/#REF!</definedName>
    <definedName name="SHARED_FORMULA_18_13_18_13_1" localSheetId="5">#REF!/#REF!</definedName>
    <definedName name="SHARED_FORMULA_18_13_18_13_1" localSheetId="0">#REF!/#REF!</definedName>
    <definedName name="SHARED_FORMULA_18_13_18_13_1">#REF!/#REF!</definedName>
    <definedName name="SHARED_FORMULA_18_13_18_13_3" localSheetId="5">#REF!/#REF!</definedName>
    <definedName name="SHARED_FORMULA_18_13_18_13_3" localSheetId="0">#REF!/#REF!</definedName>
    <definedName name="SHARED_FORMULA_18_13_18_13_3">#REF!/#REF!</definedName>
    <definedName name="SHARED_FORMULA_18_13_18_13_4" localSheetId="5">#REF!/#REF!</definedName>
    <definedName name="SHARED_FORMULA_18_13_18_13_4" localSheetId="0">#REF!/#REF!</definedName>
    <definedName name="SHARED_FORMULA_18_13_18_13_4">#REF!/#REF!</definedName>
    <definedName name="SHARED_FORMULA_18_14_18_14_5" localSheetId="5">#REF!/#REF!</definedName>
    <definedName name="SHARED_FORMULA_18_14_18_14_5" localSheetId="0">#REF!/#REF!</definedName>
    <definedName name="SHARED_FORMULA_18_14_18_14_5">#REF!/#REF!</definedName>
    <definedName name="SHARED_FORMULA_18_35_18_35_1" localSheetId="5">#REF!/#REF!</definedName>
    <definedName name="SHARED_FORMULA_18_35_18_35_1" localSheetId="0">#REF!/#REF!</definedName>
    <definedName name="SHARED_FORMULA_18_35_18_35_1">#REF!/#REF!</definedName>
    <definedName name="SHARED_FORMULA_18_35_18_35_3" localSheetId="5">#REF!/#REF!</definedName>
    <definedName name="SHARED_FORMULA_18_35_18_35_3" localSheetId="0">#REF!/#REF!</definedName>
    <definedName name="SHARED_FORMULA_18_35_18_35_3">#REF!/#REF!</definedName>
    <definedName name="SHARED_FORMULA_18_35_18_35_4" localSheetId="5">#REF!/#REF!</definedName>
    <definedName name="SHARED_FORMULA_18_35_18_35_4" localSheetId="0">#REF!/#REF!</definedName>
    <definedName name="SHARED_FORMULA_18_35_18_35_4">#REF!/#REF!</definedName>
    <definedName name="SHARED_FORMULA_18_37_18_37_5" localSheetId="5">#REF!/#REF!</definedName>
    <definedName name="SHARED_FORMULA_18_37_18_37_5" localSheetId="0">#REF!/#REF!</definedName>
    <definedName name="SHARED_FORMULA_18_37_18_37_5">#REF!/#REF!</definedName>
    <definedName name="SHARED_FORMULA_18_54_18_54_1" localSheetId="5">#REF!/#REF!</definedName>
    <definedName name="SHARED_FORMULA_18_54_18_54_1" localSheetId="0">#REF!/#REF!</definedName>
    <definedName name="SHARED_FORMULA_18_54_18_54_1">#REF!/#REF!</definedName>
    <definedName name="SHARED_FORMULA_18_54_18_54_3" localSheetId="5">#REF!/#REF!</definedName>
    <definedName name="SHARED_FORMULA_18_54_18_54_3" localSheetId="0">#REF!/#REF!</definedName>
    <definedName name="SHARED_FORMULA_18_54_18_54_3">#REF!/#REF!</definedName>
    <definedName name="SHARED_FORMULA_18_54_18_54_4" localSheetId="5">#REF!/#REF!</definedName>
    <definedName name="SHARED_FORMULA_18_54_18_54_4" localSheetId="0">#REF!/#REF!</definedName>
    <definedName name="SHARED_FORMULA_18_54_18_54_4">#REF!/#REF!</definedName>
    <definedName name="SHARED_FORMULA_18_56_18_56_5" localSheetId="5">#REF!/#REF!</definedName>
    <definedName name="SHARED_FORMULA_18_56_18_56_5" localSheetId="0">#REF!/#REF!</definedName>
    <definedName name="SHARED_FORMULA_18_56_18_56_5">#REF!/#REF!</definedName>
    <definedName name="SHARED_FORMULA_18_73_18_73_1" localSheetId="5">#REF!/#REF!</definedName>
    <definedName name="SHARED_FORMULA_18_73_18_73_1" localSheetId="0">#REF!/#REF!</definedName>
    <definedName name="SHARED_FORMULA_18_73_18_73_1">#REF!/#REF!</definedName>
    <definedName name="SHARED_FORMULA_18_73_18_73_3" localSheetId="5">#REF!/#REF!</definedName>
    <definedName name="SHARED_FORMULA_18_73_18_73_3" localSheetId="0">#REF!/#REF!</definedName>
    <definedName name="SHARED_FORMULA_18_73_18_73_3">#REF!/#REF!</definedName>
    <definedName name="SHARED_FORMULA_18_73_18_73_4" localSheetId="5">#REF!/#REF!</definedName>
    <definedName name="SHARED_FORMULA_18_73_18_73_4" localSheetId="0">#REF!/#REF!</definedName>
    <definedName name="SHARED_FORMULA_18_73_18_73_4">#REF!/#REF!</definedName>
    <definedName name="SHARED_FORMULA_18_75_18_75_5" localSheetId="5">#REF!/#REF!</definedName>
    <definedName name="SHARED_FORMULA_18_75_18_75_5" localSheetId="0">#REF!/#REF!</definedName>
    <definedName name="SHARED_FORMULA_18_75_18_75_5">#REF!/#REF!</definedName>
    <definedName name="SHARED_FORMULA_18_92_18_92_1" localSheetId="5">#REF!/#REF!</definedName>
    <definedName name="SHARED_FORMULA_18_92_18_92_1" localSheetId="0">#REF!/#REF!</definedName>
    <definedName name="SHARED_FORMULA_18_92_18_92_1">#REF!/#REF!</definedName>
    <definedName name="SHARED_FORMULA_18_92_18_92_3" localSheetId="5">#REF!/#REF!</definedName>
    <definedName name="SHARED_FORMULA_18_92_18_92_3" localSheetId="0">#REF!/#REF!</definedName>
    <definedName name="SHARED_FORMULA_18_92_18_92_3">#REF!/#REF!</definedName>
    <definedName name="SHARED_FORMULA_18_92_18_92_4" localSheetId="5">#REF!/#REF!</definedName>
    <definedName name="SHARED_FORMULA_18_92_18_92_4" localSheetId="0">#REF!/#REF!</definedName>
    <definedName name="SHARED_FORMULA_18_92_18_92_4">#REF!/#REF!</definedName>
    <definedName name="SHARED_FORMULA_18_94_18_94_5" localSheetId="5">#REF!/#REF!</definedName>
    <definedName name="SHARED_FORMULA_18_94_18_94_5" localSheetId="0">#REF!/#REF!</definedName>
    <definedName name="SHARED_FORMULA_18_94_18_94_5">#REF!/#REF!</definedName>
    <definedName name="SHARED_FORMULA_19_13_19_13_1" localSheetId="5">#REF!/#REF!</definedName>
    <definedName name="SHARED_FORMULA_19_13_19_13_1" localSheetId="0">#REF!/#REF!</definedName>
    <definedName name="SHARED_FORMULA_19_13_19_13_1">#REF!/#REF!</definedName>
    <definedName name="SHARED_FORMULA_20_12_20_12_2" localSheetId="5">((#REF!/#REF!)*100)-100</definedName>
    <definedName name="SHARED_FORMULA_20_12_20_12_2" localSheetId="0">((#REF!/#REF!)*100)-100</definedName>
    <definedName name="SHARED_FORMULA_20_12_20_12_2">((#REF!/#REF!)*100)-100</definedName>
    <definedName name="SHARED_FORMULA_4_11_4_11_7" localSheetId="5">((#REF!/#REF!)*100)-100</definedName>
    <definedName name="SHARED_FORMULA_4_11_4_11_7" localSheetId="0">((#REF!/#REF!)*100)-100</definedName>
    <definedName name="SHARED_FORMULA_4_11_4_11_7">((#REF!/#REF!)*100)-100</definedName>
    <definedName name="SHARED_FORMULA_4_13_4_13_1" localSheetId="5">((#REF!/#REF!)*100)-100</definedName>
    <definedName name="SHARED_FORMULA_4_13_4_13_1" localSheetId="0">((#REF!/#REF!)*100)-100</definedName>
    <definedName name="SHARED_FORMULA_4_13_4_13_1">((#REF!/#REF!)*100)-100</definedName>
    <definedName name="SHARED_FORMULA_4_13_4_13_3" localSheetId="5">((#REF!/#REF!)*100)-100</definedName>
    <definedName name="SHARED_FORMULA_4_13_4_13_3" localSheetId="0">((#REF!/#REF!)*100)-100</definedName>
    <definedName name="SHARED_FORMULA_4_13_4_13_3">((#REF!/#REF!)*100)-100</definedName>
    <definedName name="SHARED_FORMULA_4_13_4_13_4" localSheetId="5">((#REF!/#REF!)*100)-100</definedName>
    <definedName name="SHARED_FORMULA_4_13_4_13_4" localSheetId="0">((#REF!/#REF!)*100)-100</definedName>
    <definedName name="SHARED_FORMULA_4_13_4_13_4">((#REF!/#REF!)*100)-100</definedName>
    <definedName name="SHARED_FORMULA_4_14_4_14_5" localSheetId="5">((#REF!/#REF!)*100)-100</definedName>
    <definedName name="SHARED_FORMULA_4_14_4_14_5" localSheetId="0">((#REF!/#REF!)*100)-100</definedName>
    <definedName name="SHARED_FORMULA_4_14_4_14_5">((#REF!/#REF!)*100)-100</definedName>
    <definedName name="SHARED_FORMULA_4_35_4_35_1" localSheetId="5">((#REF!/#REF!)*100)-100</definedName>
    <definedName name="SHARED_FORMULA_4_35_4_35_1" localSheetId="0">((#REF!/#REF!)*100)-100</definedName>
    <definedName name="SHARED_FORMULA_4_35_4_35_1">((#REF!/#REF!)*100)-100</definedName>
    <definedName name="SHARED_FORMULA_4_35_4_35_3" localSheetId="5">((#REF!/#REF!)*100)-100</definedName>
    <definedName name="SHARED_FORMULA_4_35_4_35_3" localSheetId="0">((#REF!/#REF!)*100)-100</definedName>
    <definedName name="SHARED_FORMULA_4_35_4_35_3">((#REF!/#REF!)*100)-100</definedName>
    <definedName name="SHARED_FORMULA_4_35_4_35_4" localSheetId="5">((#REF!/#REF!)*100)-100</definedName>
    <definedName name="SHARED_FORMULA_4_35_4_35_4" localSheetId="0">((#REF!/#REF!)*100)-100</definedName>
    <definedName name="SHARED_FORMULA_4_35_4_35_4">((#REF!/#REF!)*100)-100</definedName>
    <definedName name="SHARED_FORMULA_4_37_4_37_5" localSheetId="5">((#REF!/#REF!)*100)-100</definedName>
    <definedName name="SHARED_FORMULA_4_37_4_37_5" localSheetId="0">((#REF!/#REF!)*100)-100</definedName>
    <definedName name="SHARED_FORMULA_4_37_4_37_5">((#REF!/#REF!)*100)-100</definedName>
    <definedName name="SHARED_FORMULA_4_54_4_54_1" localSheetId="5">((#REF!/#REF!)*100)-100</definedName>
    <definedName name="SHARED_FORMULA_4_54_4_54_1" localSheetId="0">((#REF!/#REF!)*100)-100</definedName>
    <definedName name="SHARED_FORMULA_4_54_4_54_1">((#REF!/#REF!)*100)-100</definedName>
    <definedName name="SHARED_FORMULA_4_54_4_54_3" localSheetId="5">((#REF!/#REF!)*100)-100</definedName>
    <definedName name="SHARED_FORMULA_4_54_4_54_3" localSheetId="0">((#REF!/#REF!)*100)-100</definedName>
    <definedName name="SHARED_FORMULA_4_54_4_54_3">((#REF!/#REF!)*100)-100</definedName>
    <definedName name="SHARED_FORMULA_4_54_4_54_4" localSheetId="5">((#REF!/#REF!)*100)-100</definedName>
    <definedName name="SHARED_FORMULA_4_54_4_54_4" localSheetId="0">((#REF!/#REF!)*100)-100</definedName>
    <definedName name="SHARED_FORMULA_4_54_4_54_4">((#REF!/#REF!)*100)-100</definedName>
    <definedName name="SHARED_FORMULA_4_56_4_56_5" localSheetId="5">((#REF!/#REF!)*100)-100</definedName>
    <definedName name="SHARED_FORMULA_4_56_4_56_5" localSheetId="0">((#REF!/#REF!)*100)-100</definedName>
    <definedName name="SHARED_FORMULA_4_56_4_56_5">((#REF!/#REF!)*100)-100</definedName>
    <definedName name="SHARED_FORMULA_4_73_4_73_1" localSheetId="5">((#REF!/#REF!)*100)-100</definedName>
    <definedName name="SHARED_FORMULA_4_73_4_73_1" localSheetId="0">((#REF!/#REF!)*100)-100</definedName>
    <definedName name="SHARED_FORMULA_4_73_4_73_1">((#REF!/#REF!)*100)-100</definedName>
    <definedName name="SHARED_FORMULA_4_73_4_73_3" localSheetId="5">((#REF!/#REF!)*100)-100</definedName>
    <definedName name="SHARED_FORMULA_4_73_4_73_3" localSheetId="0">((#REF!/#REF!)*100)-100</definedName>
    <definedName name="SHARED_FORMULA_4_73_4_73_3">((#REF!/#REF!)*100)-100</definedName>
    <definedName name="SHARED_FORMULA_4_73_4_73_4" localSheetId="5">((#REF!/#REF!)*100)-100</definedName>
    <definedName name="SHARED_FORMULA_4_73_4_73_4" localSheetId="0">((#REF!/#REF!)*100)-100</definedName>
    <definedName name="SHARED_FORMULA_4_73_4_73_4">((#REF!/#REF!)*100)-100</definedName>
    <definedName name="SHARED_FORMULA_4_75_4_75_5" localSheetId="5">((#REF!/#REF!)*100)-100</definedName>
    <definedName name="SHARED_FORMULA_4_75_4_75_5" localSheetId="0">((#REF!/#REF!)*100)-100</definedName>
    <definedName name="SHARED_FORMULA_4_75_4_75_5">((#REF!/#REF!)*100)-100</definedName>
    <definedName name="SHARED_FORMULA_4_75_4_75_7" localSheetId="5">((#REF!/#REF!)*100)-100</definedName>
    <definedName name="SHARED_FORMULA_4_75_4_75_7" localSheetId="0">((#REF!/#REF!)*100)-100</definedName>
    <definedName name="SHARED_FORMULA_4_75_4_75_7">((#REF!/#REF!)*100)-100</definedName>
    <definedName name="SHARED_FORMULA_4_92_4_92_1" localSheetId="5">((#REF!/#REF!)*100)-100</definedName>
    <definedName name="SHARED_FORMULA_4_92_4_92_1" localSheetId="0">((#REF!/#REF!)*100)-100</definedName>
    <definedName name="SHARED_FORMULA_4_92_4_92_1">((#REF!/#REF!)*100)-100</definedName>
    <definedName name="SHARED_FORMULA_4_92_4_92_3" localSheetId="5">((#REF!/#REF!)*100)-100</definedName>
    <definedName name="SHARED_FORMULA_4_92_4_92_3" localSheetId="0">((#REF!/#REF!)*100)-100</definedName>
    <definedName name="SHARED_FORMULA_4_92_4_92_3">((#REF!/#REF!)*100)-100</definedName>
    <definedName name="SHARED_FORMULA_4_92_4_92_4" localSheetId="5">((#REF!/#REF!)*100)-100</definedName>
    <definedName name="SHARED_FORMULA_4_92_4_92_4" localSheetId="0">((#REF!/#REF!)*100)-100</definedName>
    <definedName name="SHARED_FORMULA_4_92_4_92_4">((#REF!/#REF!)*100)-100</definedName>
    <definedName name="SHARED_FORMULA_4_94_4_94_5" localSheetId="5">((#REF!/#REF!)*100)-100</definedName>
    <definedName name="SHARED_FORMULA_4_94_4_94_5" localSheetId="0">((#REF!/#REF!)*100)-100</definedName>
    <definedName name="SHARED_FORMULA_4_94_4_94_5">((#REF!/#REF!)*100)-100</definedName>
    <definedName name="SHARED_FORMULA_5_12_5_12_2" localSheetId="5">((#REF!/#REF!)*100)-100</definedName>
    <definedName name="SHARED_FORMULA_5_12_5_12_2" localSheetId="0">((#REF!/#REF!)*100)-100</definedName>
    <definedName name="SHARED_FORMULA_5_12_5_12_2">((#REF!/#REF!)*100)-100</definedName>
    <definedName name="SHARED_FORMULA_5_13_5_13_6" localSheetId="5">((#REF!/#REF!)*100)-100</definedName>
    <definedName name="SHARED_FORMULA_5_13_5_13_6" localSheetId="0">((#REF!/#REF!)*100)-100</definedName>
    <definedName name="SHARED_FORMULA_5_13_5_13_6">((#REF!/#REF!)*100)-100</definedName>
    <definedName name="SHARED_FORMULA_5_13_5_13_8" localSheetId="5">((#REF!/#REF!)*100)-100</definedName>
    <definedName name="SHARED_FORMULA_5_13_5_13_8" localSheetId="0">((#REF!/#REF!)*100)-100</definedName>
    <definedName name="SHARED_FORMULA_5_13_5_13_8">((#REF!/#REF!)*100)-100</definedName>
    <definedName name="SHARED_FORMULA_5_37_5_37_2" localSheetId="5">((#REF!/#REF!)*100)-100</definedName>
    <definedName name="SHARED_FORMULA_5_37_5_37_2" localSheetId="0">((#REF!/#REF!)*100)-100</definedName>
    <definedName name="SHARED_FORMULA_5_37_5_37_2">((#REF!/#REF!)*100)-100</definedName>
    <definedName name="SHARED_FORMULA_6_5_6_5_0">#N/A</definedName>
    <definedName name="SHARED_FORMULA_7_5_7_5_0">#N/A</definedName>
    <definedName name="_xlnm.Print_Area" localSheetId="3">cotations_agneauxcouverts_R!$A$7:$P$66</definedName>
    <definedName name="_xlnm.Print_Area" localSheetId="8">'cotations_porc.charcutier'!$A$6:$Q$67</definedName>
    <definedName name="_xlnm.Print_Area" localSheetId="4">Evol_abattages_ovinsderéforme!$A$1:$V$36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8" l="1"/>
  <c r="I10" i="8"/>
  <c r="I11" i="5"/>
  <c r="I10" i="5"/>
  <c r="I10" i="2"/>
  <c r="V28" i="6"/>
  <c r="V56" i="8"/>
  <c r="G56" i="8"/>
  <c r="G28" i="8"/>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29" i="7"/>
  <c r="H28" i="7"/>
  <c r="H27" i="7"/>
  <c r="H26" i="7"/>
  <c r="H25" i="7"/>
  <c r="H24" i="7"/>
  <c r="H23" i="7"/>
  <c r="H22" i="7"/>
  <c r="H21" i="7"/>
  <c r="H20" i="7"/>
  <c r="H19" i="7"/>
  <c r="H18" i="7"/>
  <c r="H17" i="7"/>
  <c r="H16" i="7"/>
  <c r="H15" i="7"/>
  <c r="H14" i="7"/>
  <c r="V28" i="8"/>
  <c r="E26" i="6"/>
  <c r="F26" i="6"/>
  <c r="G28" i="6"/>
  <c r="I11" i="6"/>
  <c r="F55" i="5"/>
  <c r="V28" i="5"/>
  <c r="G28" i="5"/>
  <c r="V57" i="4"/>
  <c r="V28" i="4"/>
  <c r="G28" i="4"/>
  <c r="H11" i="4"/>
  <c r="F55" i="2"/>
  <c r="I11" i="2"/>
  <c r="V50" i="8"/>
  <c r="V49" i="8"/>
  <c r="V48" i="8"/>
  <c r="V47" i="8"/>
  <c r="V46" i="8"/>
  <c r="V45" i="8"/>
  <c r="V44" i="8"/>
  <c r="V43" i="8"/>
  <c r="V42" i="8"/>
  <c r="G50" i="8"/>
  <c r="G49" i="8"/>
  <c r="G48" i="8"/>
  <c r="G47" i="8"/>
  <c r="G46" i="8"/>
  <c r="G45" i="8"/>
  <c r="G44" i="8"/>
  <c r="G43" i="8"/>
  <c r="G42" i="8"/>
  <c r="V56" i="6"/>
  <c r="V50" i="6"/>
  <c r="V49" i="6"/>
  <c r="V48" i="6"/>
  <c r="V47" i="6"/>
  <c r="V46" i="6"/>
  <c r="V45" i="6"/>
  <c r="V44" i="6"/>
  <c r="V43" i="6"/>
  <c r="V42" i="6"/>
  <c r="G56" i="6"/>
  <c r="G50" i="6"/>
  <c r="G49" i="6"/>
  <c r="G48" i="6"/>
  <c r="G47" i="6"/>
  <c r="G46" i="6"/>
  <c r="G45" i="6"/>
  <c r="G44" i="6"/>
  <c r="G43" i="6"/>
  <c r="G42" i="6"/>
  <c r="V57" i="5"/>
  <c r="V51" i="5"/>
  <c r="V50" i="5"/>
  <c r="V49" i="5"/>
  <c r="V48" i="5"/>
  <c r="V47" i="5"/>
  <c r="V46" i="5"/>
  <c r="V45" i="5"/>
  <c r="V44" i="5"/>
  <c r="V43" i="5"/>
  <c r="G57" i="5"/>
  <c r="G51" i="5"/>
  <c r="G50" i="5"/>
  <c r="G49" i="5"/>
  <c r="G48" i="5"/>
  <c r="G47" i="5"/>
  <c r="G46" i="5"/>
  <c r="G45" i="5"/>
  <c r="G44" i="5"/>
  <c r="G43" i="5"/>
  <c r="V51" i="4"/>
  <c r="V50" i="4"/>
  <c r="V49" i="4"/>
  <c r="V48" i="4"/>
  <c r="V47" i="4"/>
  <c r="V46" i="4"/>
  <c r="V45" i="4"/>
  <c r="V44" i="4"/>
  <c r="V43" i="4"/>
  <c r="G57" i="4"/>
  <c r="G51" i="4"/>
  <c r="G50" i="4"/>
  <c r="G49" i="4"/>
  <c r="G48" i="4"/>
  <c r="G47" i="4"/>
  <c r="G46" i="4"/>
  <c r="G45" i="4"/>
  <c r="G44" i="4"/>
  <c r="G43" i="4"/>
  <c r="V22" i="8"/>
  <c r="V21" i="8"/>
  <c r="V20" i="8"/>
  <c r="V19" i="8"/>
  <c r="V18" i="8"/>
  <c r="V17" i="8"/>
  <c r="V16" i="8"/>
  <c r="V15" i="8"/>
  <c r="V14" i="8"/>
  <c r="G22" i="8"/>
  <c r="G21" i="8"/>
  <c r="G20" i="8"/>
  <c r="G19" i="8"/>
  <c r="G18" i="8"/>
  <c r="G17" i="8"/>
  <c r="G16" i="8"/>
  <c r="G15" i="8"/>
  <c r="G14" i="8"/>
  <c r="V22" i="6"/>
  <c r="V21" i="6"/>
  <c r="V20" i="6"/>
  <c r="V19" i="6"/>
  <c r="V18" i="6"/>
  <c r="V17" i="6"/>
  <c r="V16" i="6"/>
  <c r="V15" i="6"/>
  <c r="V14" i="6"/>
  <c r="G22" i="6"/>
  <c r="G21" i="6"/>
  <c r="G20" i="6"/>
  <c r="G19" i="6"/>
  <c r="G18" i="6"/>
  <c r="G17" i="6"/>
  <c r="G16" i="6"/>
  <c r="G15" i="6"/>
  <c r="G14" i="6"/>
  <c r="V22" i="5"/>
  <c r="V21" i="5"/>
  <c r="V20" i="5"/>
  <c r="V19" i="5"/>
  <c r="V18" i="5"/>
  <c r="V17" i="5"/>
  <c r="V16" i="5"/>
  <c r="V15" i="5"/>
  <c r="V14" i="5"/>
  <c r="G22" i="5"/>
  <c r="G21" i="5"/>
  <c r="G20" i="5"/>
  <c r="G19" i="5"/>
  <c r="G18" i="5"/>
  <c r="G17" i="5"/>
  <c r="G16" i="5"/>
  <c r="G15" i="5"/>
  <c r="G14" i="5"/>
  <c r="V22" i="4"/>
  <c r="V21" i="4"/>
  <c r="V20" i="4"/>
  <c r="V19" i="4"/>
  <c r="V18" i="4"/>
  <c r="V17" i="4"/>
  <c r="V16" i="4"/>
  <c r="V15" i="4"/>
  <c r="V14" i="4"/>
  <c r="G22" i="4"/>
  <c r="G21" i="4"/>
  <c r="G20" i="4"/>
  <c r="G19" i="4"/>
  <c r="G18" i="4"/>
  <c r="G17" i="4"/>
  <c r="G16" i="4"/>
  <c r="G15" i="4"/>
  <c r="G14" i="4"/>
  <c r="V57" i="2"/>
  <c r="V51" i="2"/>
  <c r="V50" i="2"/>
  <c r="V49" i="2"/>
  <c r="V48" i="2"/>
  <c r="V47" i="2"/>
  <c r="V46" i="2"/>
  <c r="V45" i="2"/>
  <c r="V44" i="2"/>
  <c r="V43" i="2"/>
  <c r="G57" i="2"/>
  <c r="G47" i="2"/>
  <c r="G48" i="2"/>
  <c r="G49" i="2"/>
  <c r="G50" i="2"/>
  <c r="G51" i="2"/>
  <c r="V28" i="2"/>
  <c r="V22" i="2"/>
  <c r="V21" i="2"/>
  <c r="V20" i="2"/>
  <c r="V19" i="2"/>
  <c r="V18" i="2"/>
  <c r="V17" i="2"/>
  <c r="V16" i="2"/>
  <c r="V15" i="2"/>
  <c r="V14" i="2"/>
  <c r="G28" i="2"/>
  <c r="G21" i="2"/>
  <c r="G22" i="2"/>
  <c r="G20" i="2"/>
  <c r="G19" i="2"/>
  <c r="G18" i="2"/>
  <c r="U55" i="4" l="1"/>
  <c r="F55" i="4"/>
  <c r="U55" i="5"/>
  <c r="U54" i="8"/>
  <c r="F54" i="8"/>
  <c r="U30" i="8"/>
  <c r="U26" i="8"/>
  <c r="F30" i="8"/>
  <c r="F26" i="8"/>
  <c r="U30" i="6"/>
  <c r="U26" i="6"/>
  <c r="F30" i="6"/>
  <c r="U30" i="5"/>
  <c r="U26" i="5"/>
  <c r="F30" i="5"/>
  <c r="F26" i="5"/>
  <c r="U30" i="4"/>
  <c r="U26" i="4"/>
  <c r="F30" i="4"/>
  <c r="F26" i="4"/>
  <c r="U55" i="2"/>
  <c r="G46" i="2"/>
  <c r="G45" i="2"/>
  <c r="G44" i="2"/>
  <c r="G43" i="2"/>
  <c r="U30" i="2"/>
  <c r="U26" i="2"/>
  <c r="G17" i="2"/>
  <c r="F30" i="2"/>
  <c r="G16" i="2"/>
  <c r="I10" i="6" l="1"/>
  <c r="G15" i="2" l="1"/>
  <c r="H58" i="3" l="1"/>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D32" i="2" l="1"/>
  <c r="S54" i="8" l="1"/>
  <c r="T55" i="8"/>
  <c r="S55" i="8"/>
  <c r="R55" i="8"/>
  <c r="Q55" i="8"/>
  <c r="T54" i="8"/>
  <c r="R54" i="8"/>
  <c r="Q54" i="8"/>
  <c r="T27" i="8"/>
  <c r="T28" i="8" s="1"/>
  <c r="S27" i="8"/>
  <c r="R27" i="8"/>
  <c r="Q27" i="8"/>
  <c r="T26" i="8"/>
  <c r="S26" i="8"/>
  <c r="R26" i="8"/>
  <c r="Q26" i="8"/>
  <c r="T55" i="6"/>
  <c r="T56" i="6" s="1"/>
  <c r="S55" i="6"/>
  <c r="R55" i="6"/>
  <c r="Q55" i="6"/>
  <c r="U54" i="6"/>
  <c r="T54" i="6"/>
  <c r="S54" i="6"/>
  <c r="R54" i="6"/>
  <c r="Q54" i="6"/>
  <c r="T27" i="6"/>
  <c r="S27" i="6"/>
  <c r="S28" i="6" s="1"/>
  <c r="R27" i="6"/>
  <c r="Q27" i="6"/>
  <c r="T26" i="6"/>
  <c r="S26" i="6"/>
  <c r="R26" i="6"/>
  <c r="Q26" i="6"/>
  <c r="R55" i="5"/>
  <c r="Q55" i="5"/>
  <c r="S26" i="5"/>
  <c r="Q26" i="5"/>
  <c r="S26" i="4"/>
  <c r="Q26" i="4"/>
  <c r="T27" i="4"/>
  <c r="T28" i="4" s="1"/>
  <c r="H10" i="4" s="1"/>
  <c r="S27" i="4"/>
  <c r="S28" i="4" s="1"/>
  <c r="R27" i="4"/>
  <c r="Q27" i="4"/>
  <c r="T26" i="4"/>
  <c r="R26" i="4"/>
  <c r="T56" i="4"/>
  <c r="S56" i="4"/>
  <c r="R56" i="4"/>
  <c r="Q56" i="4"/>
  <c r="T55" i="4"/>
  <c r="S55" i="4"/>
  <c r="R55" i="4"/>
  <c r="Q55" i="4"/>
  <c r="E56" i="4"/>
  <c r="D56" i="4"/>
  <c r="C56" i="4"/>
  <c r="B56" i="4"/>
  <c r="E55" i="4"/>
  <c r="D55" i="4"/>
  <c r="C55" i="4"/>
  <c r="B55" i="4"/>
  <c r="T56" i="2"/>
  <c r="S56" i="2"/>
  <c r="R56" i="2"/>
  <c r="Q56" i="2"/>
  <c r="T55" i="2"/>
  <c r="S55" i="2"/>
  <c r="R55" i="2"/>
  <c r="Q55" i="2"/>
  <c r="E56" i="2"/>
  <c r="D56" i="2"/>
  <c r="C56" i="2"/>
  <c r="B56" i="2"/>
  <c r="E55" i="2"/>
  <c r="D55" i="2"/>
  <c r="C55" i="2"/>
  <c r="B55" i="2"/>
  <c r="T27" i="2"/>
  <c r="S27" i="2"/>
  <c r="R27" i="2"/>
  <c r="Q27" i="2"/>
  <c r="T26" i="2"/>
  <c r="S26" i="2"/>
  <c r="R26" i="2"/>
  <c r="Q26" i="2"/>
  <c r="D26" i="2"/>
  <c r="T55" i="5"/>
  <c r="S55" i="5"/>
  <c r="T27" i="5"/>
  <c r="T28" i="5" s="1"/>
  <c r="S27" i="5"/>
  <c r="R27" i="5"/>
  <c r="Q27" i="5"/>
  <c r="T26" i="5"/>
  <c r="R26" i="5"/>
  <c r="T56" i="5"/>
  <c r="S56" i="5"/>
  <c r="R56" i="5"/>
  <c r="Q56" i="5"/>
  <c r="E55" i="5"/>
  <c r="D55" i="5"/>
  <c r="C55" i="5"/>
  <c r="E56" i="5"/>
  <c r="D56" i="5"/>
  <c r="C56" i="5"/>
  <c r="B56" i="5"/>
  <c r="B55" i="5"/>
  <c r="B26" i="5"/>
  <c r="C26" i="5"/>
  <c r="S57" i="5" l="1"/>
  <c r="D57" i="5"/>
  <c r="T57" i="5"/>
  <c r="S28" i="2"/>
  <c r="E57" i="5"/>
  <c r="T28" i="2"/>
  <c r="E57" i="2"/>
  <c r="T57" i="2"/>
  <c r="E57" i="4"/>
  <c r="T57" i="4"/>
  <c r="D57" i="2"/>
  <c r="S57" i="2"/>
  <c r="S57" i="4"/>
  <c r="S56" i="8"/>
  <c r="D57" i="4"/>
  <c r="S28" i="5"/>
  <c r="T28" i="6"/>
  <c r="S56" i="6"/>
  <c r="S28" i="8"/>
  <c r="T56" i="8"/>
  <c r="Q30" i="5"/>
  <c r="D32" i="5"/>
  <c r="S30" i="2"/>
  <c r="R30" i="2"/>
  <c r="Q30" i="2"/>
  <c r="R30" i="4" l="1"/>
  <c r="S30" i="4"/>
  <c r="T30" i="4"/>
  <c r="R30" i="5"/>
  <c r="S30" i="5"/>
  <c r="T30" i="5"/>
  <c r="R30" i="6"/>
  <c r="S30" i="6"/>
  <c r="T30" i="6"/>
  <c r="R30" i="8"/>
  <c r="S30" i="8"/>
  <c r="T30" i="8"/>
  <c r="T30" i="2"/>
  <c r="Q30" i="4"/>
  <c r="Q30" i="6"/>
  <c r="Q30" i="8"/>
  <c r="D32" i="4"/>
  <c r="D32" i="6"/>
  <c r="D32" i="8"/>
  <c r="T32" i="8" l="1"/>
  <c r="S32" i="8"/>
  <c r="T32" i="6"/>
  <c r="S32" i="6"/>
  <c r="T32" i="5"/>
  <c r="S32" i="5"/>
  <c r="T32" i="4"/>
  <c r="S32" i="4"/>
  <c r="E32" i="8"/>
  <c r="E27" i="8"/>
  <c r="D27" i="8"/>
  <c r="C27" i="8"/>
  <c r="C30" i="8" s="1"/>
  <c r="B27" i="8"/>
  <c r="B30" i="8" s="1"/>
  <c r="E26" i="8"/>
  <c r="D26" i="8"/>
  <c r="C26" i="8"/>
  <c r="B26" i="8"/>
  <c r="E32" i="6"/>
  <c r="E27" i="6"/>
  <c r="D27" i="6"/>
  <c r="C27" i="6"/>
  <c r="C30" i="6" s="1"/>
  <c r="B27" i="6"/>
  <c r="B30" i="6" s="1"/>
  <c r="D26" i="6"/>
  <c r="C26" i="6"/>
  <c r="B26" i="6"/>
  <c r="E32" i="5"/>
  <c r="E27" i="5"/>
  <c r="D27" i="5"/>
  <c r="C27" i="5"/>
  <c r="C30" i="5" s="1"/>
  <c r="B27" i="5"/>
  <c r="B30" i="5" s="1"/>
  <c r="E26" i="5"/>
  <c r="D26" i="5"/>
  <c r="E32" i="4"/>
  <c r="E27" i="4"/>
  <c r="D27" i="4"/>
  <c r="C27" i="4"/>
  <c r="C30" i="4" s="1"/>
  <c r="B27" i="4"/>
  <c r="B30" i="4" s="1"/>
  <c r="E26" i="4"/>
  <c r="D26" i="4"/>
  <c r="C26" i="4"/>
  <c r="B26" i="4"/>
  <c r="T32" i="2"/>
  <c r="S32" i="2"/>
  <c r="E32" i="2"/>
  <c r="D28" i="5" l="1"/>
  <c r="D30" i="5"/>
  <c r="D28" i="4"/>
  <c r="D30" i="4"/>
  <c r="E28" i="4"/>
  <c r="E30" i="4"/>
  <c r="E28" i="8"/>
  <c r="E30" i="8"/>
  <c r="E28" i="5"/>
  <c r="E30" i="5"/>
  <c r="D28" i="6"/>
  <c r="D30" i="6"/>
  <c r="E28" i="6"/>
  <c r="E30" i="6"/>
  <c r="D28" i="8"/>
  <c r="D30" i="8"/>
  <c r="F54" i="6"/>
  <c r="C26" i="2" l="1"/>
  <c r="E26" i="2"/>
  <c r="F26" i="2"/>
  <c r="C27" i="2"/>
  <c r="D27" i="2"/>
  <c r="E27" i="2"/>
  <c r="B27" i="2"/>
  <c r="B30" i="2" s="1"/>
  <c r="B26" i="2"/>
  <c r="E28" i="2" l="1"/>
  <c r="E40" i="2"/>
  <c r="E30" i="2"/>
  <c r="D28" i="2"/>
  <c r="D40" i="2"/>
  <c r="D30" i="2"/>
  <c r="C30" i="2"/>
  <c r="C40" i="2"/>
  <c r="E54" i="8" l="1"/>
  <c r="E55" i="8"/>
  <c r="E54" i="6"/>
  <c r="E55" i="6"/>
  <c r="E40" i="5"/>
  <c r="G14" i="2"/>
  <c r="E39" i="8" l="1"/>
  <c r="E39" i="6"/>
  <c r="E40" i="4"/>
  <c r="C40" i="4" l="1"/>
  <c r="C54" i="8" l="1"/>
  <c r="D54" i="8"/>
  <c r="C55" i="8"/>
  <c r="D55" i="8"/>
  <c r="C54" i="6"/>
  <c r="D54" i="6"/>
  <c r="C55" i="6"/>
  <c r="D55" i="6"/>
  <c r="C40" i="5"/>
  <c r="D56" i="6" l="1"/>
  <c r="E56" i="6"/>
  <c r="D56" i="8"/>
  <c r="E56" i="8"/>
  <c r="C39" i="8"/>
  <c r="C39" i="6"/>
  <c r="D39" i="8"/>
  <c r="D39" i="6"/>
  <c r="D40" i="5"/>
  <c r="D40" i="4"/>
</calcChain>
</file>

<file path=xl/sharedStrings.xml><?xml version="1.0" encoding="utf-8"?>
<sst xmlns="http://schemas.openxmlformats.org/spreadsheetml/2006/main" count="571" uniqueCount="101">
  <si>
    <t>Méthodologie pour les abattages:</t>
  </si>
  <si>
    <t>Méthodologie pour les prix :</t>
  </si>
  <si>
    <t xml:space="preserve">par les services de FranceAgriMer et diffusées sur le site VISIONET sont représentatives de l’état du marché une semaine donnée. </t>
  </si>
  <si>
    <t>Evolution des abattages d’ovins – Enquête mensuelle auprès des abattoirs de la région Occitanie</t>
  </si>
  <si>
    <t>Effectifs en milliers de têtes</t>
  </si>
  <si>
    <t>janv</t>
  </si>
  <si>
    <t>fév</t>
  </si>
  <si>
    <t>mars</t>
  </si>
  <si>
    <t>avril</t>
  </si>
  <si>
    <t>mai</t>
  </si>
  <si>
    <t>juin</t>
  </si>
  <si>
    <t>juil</t>
  </si>
  <si>
    <t>aout</t>
  </si>
  <si>
    <t>sept</t>
  </si>
  <si>
    <t>oct</t>
  </si>
  <si>
    <t>nov</t>
  </si>
  <si>
    <t>déc</t>
  </si>
  <si>
    <t>source : Agreste – Enquête auprès des abattoirs</t>
  </si>
  <si>
    <t>Total ovins – Effectifs abattus dans les abattoirs de l’Aveyron</t>
  </si>
  <si>
    <t>Total ovins – Volumes abattus dans les abattoirs de l’Aveyron</t>
  </si>
  <si>
    <t>Evolution des cotations des ovins pour le bassin Grand Sud</t>
  </si>
  <si>
    <t xml:space="preserve">        </t>
  </si>
  <si>
    <t>Évolution des cotations des agneaux couverts «R»</t>
  </si>
  <si>
    <t xml:space="preserve">cours moyen au stade « entrée-abattoir » </t>
  </si>
  <si>
    <t>sem</t>
  </si>
  <si>
    <t>janvier</t>
  </si>
  <si>
    <t>février</t>
  </si>
  <si>
    <t>Le texte sur la vache « O » pourrait être basculé en haut de la courbe.</t>
  </si>
  <si>
    <t>source : FranceAgriMer</t>
  </si>
  <si>
    <t>juillet</t>
  </si>
  <si>
    <t>août</t>
  </si>
  <si>
    <t>septembre</t>
  </si>
  <si>
    <t>octobre</t>
  </si>
  <si>
    <t>novembre</t>
  </si>
  <si>
    <t>décembre</t>
  </si>
  <si>
    <t>source : FranceAgriMer</t>
  </si>
  <si>
    <t>Evolution des abattages d’agneaux – Enquête mensuelle auprès des abattoirs de la région Occitanie</t>
  </si>
  <si>
    <t>Total agneaux – Effectifs abattus dans les abattoirs de l’Aveyron</t>
  </si>
  <si>
    <t>Total agneaux – Volumes abattus dans les abattoirs de l’Aveyron</t>
  </si>
  <si>
    <r>
      <rPr>
        <sz val="12"/>
        <color indexed="8"/>
        <rFont val="Times New Roman"/>
        <family val="1"/>
      </rPr>
      <t xml:space="preserve">                                             </t>
    </r>
    <r>
      <rPr>
        <sz val="12"/>
        <color indexed="9"/>
        <rFont val="Times New Roman"/>
        <family val="1"/>
      </rPr>
      <t>Abattages contrôlés génisses en 2015</t>
    </r>
  </si>
  <si>
    <t>Evolution des abattages d’ovins de réforme – Enquête mensuelle auprès des abattoirs d’Occitanie</t>
  </si>
  <si>
    <t>Total ovins de réforme – Effectifs abattus dans les abattoirs de l’Aveyron</t>
  </si>
  <si>
    <t>Total ovins de réforme – Volumes abattus dans les abattoirs de l’Aveyron</t>
  </si>
  <si>
    <t>Évolution des abattages de porcs – Enquête mensuelle auprès des abattoirs d’Occitanie</t>
  </si>
  <si>
    <t>Total porcs  – Effectifs abattus dans les abattoirs de l’Aveyron</t>
  </si>
  <si>
    <t>Total porcs -Volumes abattus dans les abattoirs de l’Aveyron</t>
  </si>
  <si>
    <t>Évolution des cotations de porc charcutier pour le bassin Grand Sud</t>
  </si>
  <si>
    <t>Euro/kg net</t>
  </si>
  <si>
    <t>Relevés sur feuillets FranceAgriMer COT-VBL-porc</t>
  </si>
  <si>
    <t>Relevés sur feuillets FranceAgriMer COT-VRO-ovins</t>
  </si>
  <si>
    <t>cumul au 31 décembre</t>
  </si>
  <si>
    <t>Evolution n/n-1</t>
  </si>
  <si>
    <t xml:space="preserve">Les cotations sont fournies par FranceAgriMer à partir des informations collectées auprès de opérateurs professionnels. Les cotations de viandes transmises </t>
  </si>
  <si>
    <t>RODEZ</t>
  </si>
  <si>
    <t>CAPDENAC</t>
  </si>
  <si>
    <t>ABATTOIRS D'AVEYRON</t>
  </si>
  <si>
    <t>VILLEFRANCHE DE ROUERGUE</t>
  </si>
  <si>
    <t>SAINT-AFFRIQUE</t>
  </si>
  <si>
    <t>Volumes en tonnes équivalent carcasse</t>
  </si>
  <si>
    <r>
      <t xml:space="preserve">  </t>
    </r>
    <r>
      <rPr>
        <b/>
        <sz val="10"/>
        <color indexed="24"/>
        <rFont val="Marianne"/>
        <family val="3"/>
      </rPr>
      <t xml:space="preserve"> Evolution des cotations de l’agneau couvert «R» 16/19 kg - Zone Sud</t>
    </r>
  </si>
  <si>
    <t>Evolution cotations du porc charcutier (S)</t>
  </si>
  <si>
    <t xml:space="preserve">Part du département dans la région </t>
  </si>
  <si>
    <t>Total  France</t>
  </si>
  <si>
    <t>Part Occitanie</t>
  </si>
  <si>
    <t>Evolution n-1/n (%)</t>
  </si>
  <si>
    <t>cumul au 30 juin</t>
  </si>
  <si>
    <t>Total porcs</t>
  </si>
  <si>
    <t xml:space="preserve">Porcs charcutiers </t>
  </si>
  <si>
    <t>Effectifs régionaux</t>
  </si>
  <si>
    <t>Volumes en tonnes équivalent carcasse (tec)</t>
  </si>
  <si>
    <t>Total ovins</t>
  </si>
  <si>
    <t>Total agneaux</t>
  </si>
  <si>
    <t xml:space="preserve">Total ovins de réforme </t>
  </si>
  <si>
    <t>Les données concernant les abattages sont issues d’une enquête mensuelle réalisée par le service de la statistique et de la prospective (SSP) auprès des abattoirs de la région Occitanie pour les bovins, les ovins, les porcins et les volailles.</t>
  </si>
  <si>
    <t>Les volumes indiqués rendent compte des animaux abattus produits dans la région mais aussi dans les régions voisines et qui viennent se faire abattre dans les abattoirs d’Occitanie.</t>
  </si>
  <si>
    <t>L'indice IPAMPA est l'indice des prix d'achat des moyens de production agricole. Il mesure les variations des prix d'achat supportés par les exploitations agricoles pour leurs intrants de production et leurs dépenses d'investissement. Source Agreste, Insee.</t>
  </si>
  <si>
    <t>Indice des prix d'achat des moyens de prod. agricole (IPAMPA)</t>
  </si>
  <si>
    <t xml:space="preserve">Indice des prix d'achat des moyens de prod. agricole (IPAMPA) </t>
  </si>
  <si>
    <t>Aliments pour ovins caprins</t>
  </si>
  <si>
    <t>source : Agreste, Insee</t>
  </si>
  <si>
    <t>Aliments pour porcins</t>
  </si>
  <si>
    <t>Liste des onglets de ce classeur</t>
  </si>
  <si>
    <t>Evolution_abattages-total.ovin</t>
  </si>
  <si>
    <t>Evol_abattages_agneaux</t>
  </si>
  <si>
    <t>Evol_abattages_ovinsderéforme</t>
  </si>
  <si>
    <t>Evol_abattages_total.porc</t>
  </si>
  <si>
    <t>Evol_abattages_porc.charcutier</t>
  </si>
  <si>
    <t>cotations_agneauxcouverts_R</t>
  </si>
  <si>
    <t>IPAMPA_aliment_ovin_caprin</t>
  </si>
  <si>
    <t>cotations_porc.charcutier</t>
  </si>
  <si>
    <t>IPAMPA_aliment_porc</t>
  </si>
  <si>
    <t>Evol. 2023/2024</t>
  </si>
  <si>
    <t>Moyenne 2019-2021</t>
  </si>
  <si>
    <t>Indice base 100 en 2020</t>
  </si>
  <si>
    <t>Moyenne 2017-2021</t>
  </si>
  <si>
    <t>Evol. 2024/2025</t>
  </si>
  <si>
    <t>Les abattoirs de trois départements : Tarn, Aveyron, Hérault et  Lot concentrent 88% du total ovins de réforme abattus en 2024</t>
  </si>
  <si>
    <r>
      <t>Les abattoirs de trois départements : Tarn, Aveyron, Lot concentrent</t>
    </r>
    <r>
      <rPr>
        <b/>
        <i/>
        <sz val="14"/>
        <color indexed="24"/>
        <rFont val="Marianne"/>
        <family val="3"/>
      </rPr>
      <t xml:space="preserve"> </t>
    </r>
    <r>
      <rPr>
        <b/>
        <sz val="14"/>
        <color indexed="24"/>
        <rFont val="Marianne"/>
        <family val="3"/>
      </rPr>
      <t>76% du total ovins abattus en 2024</t>
    </r>
  </si>
  <si>
    <t>Les abattoirs de trois départements : Tarn, Aveyron et Lot concentrent 76% du total  agneaux abattus en 2024 en Occitanie</t>
  </si>
  <si>
    <t>Les abattoirs d'Aveyron,Tarn et Hautes-Pyrenées concentrent 85% du total porcs abattus en 2024</t>
  </si>
  <si>
    <t>Les abattoirs d'Aveyron,Tarn et Hautes-Pyrénées  concentrent 86% du total régional de porcs abattus 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</si>
</sst>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0\ [$€-40C];[Red]\-#,##0.00\ [$€-40C]"/>
    <numFmt numFmtId="165" formatCode="0.0"/>
    <numFmt numFmtId="166" formatCode="#,##0.0&quot;   &quot;"/>
    <numFmt numFmtId="167" formatCode="#,###"/>
    <numFmt numFmtId="168" formatCode="#,##0.0"/>
    <numFmt numFmtId="169" formatCode="#&quot;   &quot;"/>
    <numFmt numFmtId="170" formatCode="#.00"/>
    <numFmt numFmtId="171" formatCode="#.0"/>
    <numFmt numFmtId="172" formatCode="0.00&quot;   &quot;"/>
    <numFmt numFmtId="173" formatCode="0\ ;\(0\);&quot;- &quot;;@\ "/>
    <numFmt numFmtId="174" formatCode="0.0%"/>
    <numFmt numFmtId="175" formatCode="mm/dd/yyyy\ hh:mm:ss"/>
  </numFmts>
  <fonts count="72">
    <font>
      <sz val="10"/>
      <name val="Arial"/>
    </font>
    <font>
      <sz val="10"/>
      <name val="Arial"/>
      <family val="2"/>
    </font>
    <font>
      <b/>
      <i/>
      <u/>
      <sz val="10"/>
      <name val="Arial"/>
      <family val="2"/>
    </font>
    <font>
      <b/>
      <i/>
      <sz val="16"/>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Times New Roman"/>
      <family val="1"/>
    </font>
    <font>
      <sz val="12"/>
      <name val="Arial"/>
      <family val="2"/>
    </font>
    <font>
      <sz val="8"/>
      <name val="Arial"/>
      <family val="2"/>
    </font>
    <font>
      <b/>
      <sz val="8"/>
      <color indexed="21"/>
      <name val="Arial"/>
      <family val="2"/>
    </font>
    <font>
      <sz val="10"/>
      <name val="Arial"/>
      <family val="2"/>
    </font>
    <font>
      <b/>
      <sz val="9"/>
      <name val="Arial"/>
      <family val="2"/>
    </font>
    <font>
      <sz val="12"/>
      <color indexed="9"/>
      <name val="Times New Roman"/>
      <family val="1"/>
    </font>
    <font>
      <b/>
      <sz val="12"/>
      <color indexed="9"/>
      <name val="Arial"/>
      <family val="2"/>
    </font>
    <font>
      <sz val="12"/>
      <color indexed="23"/>
      <name val="Arial"/>
      <family val="2"/>
    </font>
    <font>
      <b/>
      <sz val="10"/>
      <color indexed="23"/>
      <name val="Arial"/>
      <family val="2"/>
    </font>
    <font>
      <sz val="10"/>
      <color indexed="23"/>
      <name val="Arial"/>
      <family val="2"/>
    </font>
    <font>
      <sz val="8"/>
      <color indexed="23"/>
      <name val="Arial"/>
      <family val="2"/>
    </font>
    <font>
      <sz val="8"/>
      <color indexed="21"/>
      <name val="Arial"/>
      <family val="2"/>
    </font>
    <font>
      <sz val="11"/>
      <color indexed="48"/>
      <name val="Arial"/>
      <family val="2"/>
    </font>
    <font>
      <b/>
      <sz val="10"/>
      <color indexed="21"/>
      <name val="Arial"/>
      <family val="2"/>
    </font>
    <font>
      <b/>
      <sz val="9"/>
      <color indexed="24"/>
      <name val="Arial"/>
      <family val="2"/>
    </font>
    <font>
      <b/>
      <sz val="10"/>
      <name val="Arial"/>
      <family val="2"/>
    </font>
    <font>
      <sz val="10"/>
      <color indexed="10"/>
      <name val="Arial"/>
      <family val="2"/>
    </font>
    <font>
      <sz val="10"/>
      <name val="Arial"/>
      <family val="2"/>
    </font>
    <font>
      <sz val="9"/>
      <color indexed="18"/>
      <name val="Arial"/>
      <family val="2"/>
    </font>
    <font>
      <b/>
      <i/>
      <u/>
      <sz val="9"/>
      <color indexed="18"/>
      <name val="Arial"/>
      <family val="2"/>
    </font>
    <font>
      <b/>
      <i/>
      <sz val="16"/>
      <color indexed="18"/>
      <name val="Arial"/>
      <family val="2"/>
    </font>
    <font>
      <sz val="10"/>
      <color indexed="18"/>
      <name val="Arial"/>
      <family val="2"/>
    </font>
    <font>
      <b/>
      <sz val="18"/>
      <color indexed="62"/>
      <name val="Cambria"/>
      <family val="1"/>
    </font>
    <font>
      <b/>
      <sz val="8"/>
      <name val="Arial"/>
      <family val="2"/>
    </font>
    <font>
      <sz val="8"/>
      <name val="Marianne"/>
      <family val="3"/>
    </font>
    <font>
      <sz val="10"/>
      <name val="Marianne"/>
      <family val="3"/>
    </font>
    <font>
      <sz val="12"/>
      <name val="Marianne"/>
      <family val="3"/>
    </font>
    <font>
      <b/>
      <sz val="9"/>
      <color indexed="58"/>
      <name val="Marianne"/>
      <family val="3"/>
    </font>
    <font>
      <b/>
      <sz val="12"/>
      <color indexed="23"/>
      <name val="Marianne"/>
      <family val="3"/>
    </font>
    <font>
      <b/>
      <sz val="8"/>
      <color indexed="21"/>
      <name val="Marianne"/>
      <family val="3"/>
    </font>
    <font>
      <b/>
      <sz val="14"/>
      <color indexed="24"/>
      <name val="Marianne"/>
      <family val="3"/>
    </font>
    <font>
      <b/>
      <i/>
      <sz val="14"/>
      <color indexed="24"/>
      <name val="Marianne"/>
      <family val="3"/>
    </font>
    <font>
      <b/>
      <sz val="9"/>
      <color indexed="23"/>
      <name val="Marianne"/>
      <family val="3"/>
    </font>
    <font>
      <b/>
      <sz val="10"/>
      <color indexed="23"/>
      <name val="Marianne"/>
      <family val="3"/>
    </font>
    <font>
      <b/>
      <sz val="13.5"/>
      <color indexed="24"/>
      <name val="Marianne"/>
      <family val="3"/>
    </font>
    <font>
      <b/>
      <sz val="8"/>
      <name val="Marianne"/>
      <family val="3"/>
    </font>
    <font>
      <b/>
      <sz val="9"/>
      <name val="Marianne"/>
      <family val="3"/>
    </font>
    <font>
      <sz val="12"/>
      <color indexed="23"/>
      <name val="Marianne"/>
      <family val="3"/>
    </font>
    <font>
      <b/>
      <sz val="10"/>
      <color indexed="24"/>
      <name val="Marianne"/>
      <family val="3"/>
    </font>
    <font>
      <sz val="10"/>
      <color indexed="23"/>
      <name val="Marianne"/>
      <family val="3"/>
    </font>
    <font>
      <sz val="8"/>
      <color indexed="23"/>
      <name val="Marianne"/>
      <family val="3"/>
    </font>
    <font>
      <sz val="8"/>
      <color indexed="21"/>
      <name val="Marianne"/>
      <family val="3"/>
    </font>
    <font>
      <sz val="11"/>
      <color indexed="48"/>
      <name val="Marianne"/>
      <family val="3"/>
    </font>
    <font>
      <b/>
      <sz val="10"/>
      <color indexed="21"/>
      <name val="Marianne"/>
      <family val="3"/>
    </font>
    <font>
      <b/>
      <sz val="8"/>
      <color indexed="25"/>
      <name val="Marianne"/>
      <family val="3"/>
    </font>
    <font>
      <sz val="8"/>
      <color indexed="25"/>
      <name val="Marianne"/>
      <family val="3"/>
    </font>
    <font>
      <sz val="9.5"/>
      <color rgb="FF000000"/>
      <name val="Albany AMT"/>
    </font>
    <font>
      <sz val="10"/>
      <color indexed="8"/>
      <name val="Marianne"/>
      <family val="3"/>
    </font>
    <font>
      <sz val="10"/>
      <color indexed="12"/>
      <name val="Marianne"/>
      <family val="3"/>
    </font>
    <font>
      <sz val="10"/>
      <name val="Arial"/>
    </font>
  </fonts>
  <fills count="3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20"/>
        <bgColor indexed="28"/>
      </patternFill>
    </fill>
    <fill>
      <patternFill patternType="solid">
        <fgColor indexed="49"/>
        <bgColor indexed="40"/>
      </patternFill>
    </fill>
    <fill>
      <patternFill patternType="solid">
        <fgColor indexed="52"/>
        <bgColor indexed="19"/>
      </patternFill>
    </fill>
    <fill>
      <patternFill patternType="solid">
        <fgColor indexed="52"/>
        <bgColor indexed="34"/>
      </patternFill>
    </fill>
    <fill>
      <patternFill patternType="solid">
        <fgColor indexed="62"/>
        <bgColor indexed="56"/>
      </patternFill>
    </fill>
    <fill>
      <patternFill patternType="solid">
        <fgColor indexed="10"/>
        <bgColor indexed="25"/>
      </patternFill>
    </fill>
    <fill>
      <patternFill patternType="solid">
        <fgColor indexed="10"/>
        <bgColor indexed="36"/>
      </patternFill>
    </fill>
    <fill>
      <patternFill patternType="solid">
        <fgColor indexed="57"/>
        <bgColor indexed="21"/>
      </patternFill>
    </fill>
    <fill>
      <patternFill patternType="solid">
        <fgColor indexed="57"/>
        <bgColor indexed="19"/>
      </patternFill>
    </fill>
    <fill>
      <patternFill patternType="solid">
        <fgColor indexed="53"/>
        <bgColor indexed="61"/>
      </patternFill>
    </fill>
    <fill>
      <patternFill patternType="solid">
        <fgColor indexed="53"/>
        <bgColor indexed="25"/>
      </patternFill>
    </fill>
    <fill>
      <patternFill patternType="solid">
        <fgColor indexed="22"/>
        <bgColor indexed="50"/>
      </patternFill>
    </fill>
    <fill>
      <patternFill patternType="solid">
        <fgColor indexed="26"/>
        <bgColor indexed="9"/>
      </patternFill>
    </fill>
    <fill>
      <patternFill patternType="solid">
        <fgColor indexed="43"/>
        <bgColor indexed="26"/>
      </patternFill>
    </fill>
    <fill>
      <patternFill patternType="solid">
        <fgColor indexed="55"/>
        <bgColor indexed="24"/>
      </patternFill>
    </fill>
    <fill>
      <patternFill patternType="solid">
        <fgColor indexed="9"/>
        <bgColor indexed="26"/>
      </patternFill>
    </fill>
    <fill>
      <patternFill patternType="solid">
        <fgColor theme="0"/>
        <bgColor indexed="26"/>
      </patternFill>
    </fill>
    <fill>
      <patternFill patternType="solid">
        <fgColor theme="0"/>
        <bgColor indexed="64"/>
      </patternFill>
    </fill>
    <fill>
      <patternFill patternType="solid">
        <fgColor indexed="22"/>
      </patternFill>
    </fill>
  </fills>
  <borders count="57">
    <border>
      <left/>
      <right/>
      <top/>
      <bottom/>
      <diagonal/>
    </border>
    <border>
      <left style="hair">
        <color indexed="23"/>
      </left>
      <right style="hair">
        <color indexed="23"/>
      </right>
      <top style="hair">
        <color indexed="23"/>
      </top>
      <bottom style="hair">
        <color indexed="23"/>
      </bottom>
      <diagonal/>
    </border>
    <border>
      <left/>
      <right/>
      <top/>
      <bottom style="hair">
        <color indexed="52"/>
      </bottom>
      <diagonal/>
    </border>
    <border>
      <left style="hair">
        <color indexed="22"/>
      </left>
      <right style="hair">
        <color indexed="22"/>
      </right>
      <top style="hair">
        <color indexed="22"/>
      </top>
      <bottom style="hair">
        <color indexed="22"/>
      </bottom>
      <diagonal/>
    </border>
    <border>
      <left style="hair">
        <color indexed="63"/>
      </left>
      <right style="hair">
        <color indexed="63"/>
      </right>
      <top style="hair">
        <color indexed="63"/>
      </top>
      <bottom style="hair">
        <color indexed="63"/>
      </bottom>
      <diagonal/>
    </border>
    <border>
      <left/>
      <right/>
      <top/>
      <bottom style="thin">
        <color indexed="62"/>
      </bottom>
      <diagonal/>
    </border>
    <border>
      <left/>
      <right/>
      <top/>
      <bottom style="thin">
        <color indexed="22"/>
      </bottom>
      <diagonal/>
    </border>
    <border>
      <left/>
      <right/>
      <top/>
      <bottom style="thin">
        <color indexed="30"/>
      </bottom>
      <diagonal/>
    </border>
    <border>
      <left/>
      <right/>
      <top style="hair">
        <color indexed="62"/>
      </top>
      <bottom style="hair">
        <color indexed="62"/>
      </bottom>
      <diagonal/>
    </border>
    <border>
      <left style="hair">
        <color indexed="21"/>
      </left>
      <right style="hair">
        <color indexed="21"/>
      </right>
      <top style="hair">
        <color indexed="21"/>
      </top>
      <bottom style="hair">
        <color indexed="21"/>
      </bottom>
      <diagonal/>
    </border>
    <border>
      <left style="hair">
        <color indexed="21"/>
      </left>
      <right style="hair">
        <color indexed="21"/>
      </right>
      <top style="hair">
        <color indexed="21"/>
      </top>
      <bottom/>
      <diagonal/>
    </border>
    <border>
      <left style="hair">
        <color indexed="21"/>
      </left>
      <right style="hair">
        <color indexed="21"/>
      </right>
      <top/>
      <bottom/>
      <diagonal/>
    </border>
    <border>
      <left style="hair">
        <color indexed="21"/>
      </left>
      <right style="hair">
        <color indexed="21"/>
      </right>
      <top/>
      <bottom style="hair">
        <color indexed="21"/>
      </bottom>
      <diagonal/>
    </border>
    <border>
      <left style="hair">
        <color indexed="21"/>
      </left>
      <right style="hair">
        <color indexed="21"/>
      </right>
      <top style="hair">
        <color indexed="21"/>
      </top>
      <bottom style="thin">
        <color indexed="21"/>
      </bottom>
      <diagonal/>
    </border>
    <border>
      <left style="thin">
        <color indexed="21"/>
      </left>
      <right style="hair">
        <color indexed="21"/>
      </right>
      <top/>
      <bottom/>
      <diagonal/>
    </border>
    <border>
      <left style="thin">
        <color indexed="21"/>
      </left>
      <right style="hair">
        <color indexed="21"/>
      </right>
      <top/>
      <bottom style="hair">
        <color indexed="21"/>
      </bottom>
      <diagonal/>
    </border>
    <border>
      <left style="thin">
        <color indexed="21"/>
      </left>
      <right style="hair">
        <color indexed="21"/>
      </right>
      <top style="hair">
        <color indexed="21"/>
      </top>
      <bottom style="hair">
        <color indexed="21"/>
      </bottom>
      <diagonal/>
    </border>
    <border>
      <left style="thin">
        <color indexed="21"/>
      </left>
      <right style="hair">
        <color indexed="21"/>
      </right>
      <top style="hair">
        <color indexed="21"/>
      </top>
      <bottom style="thin">
        <color indexed="21"/>
      </bottom>
      <diagonal/>
    </border>
    <border>
      <left style="hair">
        <color indexed="21"/>
      </left>
      <right style="thin">
        <color indexed="21"/>
      </right>
      <top/>
      <bottom/>
      <diagonal/>
    </border>
    <border>
      <left style="hair">
        <color indexed="21"/>
      </left>
      <right style="thin">
        <color indexed="21"/>
      </right>
      <top style="hair">
        <color indexed="21"/>
      </top>
      <bottom style="hair">
        <color indexed="21"/>
      </bottom>
      <diagonal/>
    </border>
    <border>
      <left style="hair">
        <color indexed="21"/>
      </left>
      <right style="thin">
        <color indexed="21"/>
      </right>
      <top style="hair">
        <color indexed="21"/>
      </top>
      <bottom style="thin">
        <color indexed="21"/>
      </bottom>
      <diagonal/>
    </border>
    <border>
      <left style="hair">
        <color indexed="21"/>
      </left>
      <right style="thin">
        <color indexed="21"/>
      </right>
      <top/>
      <bottom style="hair">
        <color indexed="21"/>
      </bottom>
      <diagonal/>
    </border>
    <border>
      <left style="hair">
        <color indexed="21"/>
      </left>
      <right style="thin">
        <color indexed="21"/>
      </right>
      <top style="hair">
        <color indexed="21"/>
      </top>
      <bottom/>
      <diagonal/>
    </border>
    <border>
      <left style="thin">
        <color indexed="21"/>
      </left>
      <right style="hair">
        <color indexed="21"/>
      </right>
      <top/>
      <bottom style="thin">
        <color indexed="21"/>
      </bottom>
      <diagonal/>
    </border>
    <border>
      <left style="hair">
        <color indexed="21"/>
      </left>
      <right style="hair">
        <color indexed="21"/>
      </right>
      <top/>
      <bottom style="thin">
        <color indexed="21"/>
      </bottom>
      <diagonal/>
    </border>
    <border>
      <left style="hair">
        <color indexed="21"/>
      </left>
      <right style="thin">
        <color indexed="21"/>
      </right>
      <top/>
      <bottom style="thin">
        <color indexed="21"/>
      </bottom>
      <diagonal/>
    </border>
    <border>
      <left style="thin">
        <color indexed="21"/>
      </left>
      <right style="hair">
        <color indexed="21"/>
      </right>
      <top style="thin">
        <color indexed="21"/>
      </top>
      <bottom style="thin">
        <color indexed="21"/>
      </bottom>
      <diagonal/>
    </border>
    <border>
      <left style="hair">
        <color indexed="21"/>
      </left>
      <right style="hair">
        <color indexed="21"/>
      </right>
      <top style="thin">
        <color indexed="21"/>
      </top>
      <bottom style="thin">
        <color indexed="21"/>
      </bottom>
      <diagonal/>
    </border>
    <border>
      <left style="hair">
        <color indexed="21"/>
      </left>
      <right style="thin">
        <color indexed="21"/>
      </right>
      <top style="thin">
        <color indexed="21"/>
      </top>
      <bottom style="thin">
        <color indexed="21"/>
      </bottom>
      <diagonal/>
    </border>
    <border>
      <left style="hair">
        <color indexed="21"/>
      </left>
      <right style="hair">
        <color indexed="21"/>
      </right>
      <top style="thin">
        <color indexed="21"/>
      </top>
      <bottom/>
      <diagonal/>
    </border>
    <border>
      <left style="hair">
        <color indexed="21"/>
      </left>
      <right style="thin">
        <color indexed="21"/>
      </right>
      <top style="thin">
        <color indexed="21"/>
      </top>
      <bottom/>
      <diagonal/>
    </border>
    <border>
      <left style="thin">
        <color indexed="21"/>
      </left>
      <right style="hair">
        <color indexed="21"/>
      </right>
      <top style="thin">
        <color indexed="21"/>
      </top>
      <bottom/>
      <diagonal/>
    </border>
    <border>
      <left/>
      <right style="hair">
        <color indexed="21"/>
      </right>
      <top/>
      <bottom/>
      <diagonal/>
    </border>
    <border>
      <left style="hair">
        <color indexed="21"/>
      </left>
      <right/>
      <top/>
      <bottom/>
      <diagonal/>
    </border>
    <border>
      <left style="hair">
        <color indexed="21"/>
      </left>
      <right/>
      <top/>
      <bottom style="hair">
        <color indexed="21"/>
      </bottom>
      <diagonal/>
    </border>
    <border>
      <left style="hair">
        <color indexed="21"/>
      </left>
      <right/>
      <top style="hair">
        <color indexed="21"/>
      </top>
      <bottom/>
      <diagonal/>
    </border>
    <border>
      <left style="hair">
        <color indexed="21"/>
      </left>
      <right/>
      <top/>
      <bottom style="thin">
        <color indexed="21"/>
      </bottom>
      <diagonal/>
    </border>
    <border>
      <left style="medium">
        <color indexed="21"/>
      </left>
      <right/>
      <top style="medium">
        <color indexed="21"/>
      </top>
      <bottom style="medium">
        <color indexed="21"/>
      </bottom>
      <diagonal/>
    </border>
    <border>
      <left style="medium">
        <color indexed="21"/>
      </left>
      <right style="dotted">
        <color indexed="21"/>
      </right>
      <top style="medium">
        <color indexed="21"/>
      </top>
      <bottom style="medium">
        <color indexed="21"/>
      </bottom>
      <diagonal/>
    </border>
    <border>
      <left style="dotted">
        <color indexed="21"/>
      </left>
      <right style="dotted">
        <color indexed="21"/>
      </right>
      <top style="medium">
        <color indexed="21"/>
      </top>
      <bottom style="medium">
        <color indexed="21"/>
      </bottom>
      <diagonal/>
    </border>
    <border>
      <left style="dotted">
        <color indexed="21"/>
      </left>
      <right style="medium">
        <color indexed="21"/>
      </right>
      <top style="medium">
        <color indexed="21"/>
      </top>
      <bottom style="medium">
        <color indexed="21"/>
      </bottom>
      <diagonal/>
    </border>
    <border>
      <left style="medium">
        <color indexed="21"/>
      </left>
      <right/>
      <top style="medium">
        <color indexed="21"/>
      </top>
      <bottom style="dotted">
        <color indexed="21"/>
      </bottom>
      <diagonal/>
    </border>
    <border>
      <left style="medium">
        <color indexed="21"/>
      </left>
      <right style="dotted">
        <color indexed="21"/>
      </right>
      <top style="medium">
        <color indexed="21"/>
      </top>
      <bottom style="dotted">
        <color indexed="21"/>
      </bottom>
      <diagonal/>
    </border>
    <border>
      <left style="dotted">
        <color indexed="21"/>
      </left>
      <right style="dotted">
        <color indexed="21"/>
      </right>
      <top style="medium">
        <color indexed="21"/>
      </top>
      <bottom style="dotted">
        <color indexed="21"/>
      </bottom>
      <diagonal/>
    </border>
    <border>
      <left style="dotted">
        <color indexed="21"/>
      </left>
      <right style="medium">
        <color indexed="21"/>
      </right>
      <top style="medium">
        <color indexed="21"/>
      </top>
      <bottom style="dotted">
        <color indexed="21"/>
      </bottom>
      <diagonal/>
    </border>
    <border>
      <left style="medium">
        <color indexed="21"/>
      </left>
      <right/>
      <top style="dotted">
        <color indexed="21"/>
      </top>
      <bottom style="dotted">
        <color indexed="21"/>
      </bottom>
      <diagonal/>
    </border>
    <border>
      <left style="medium">
        <color indexed="21"/>
      </left>
      <right style="dotted">
        <color indexed="21"/>
      </right>
      <top style="dotted">
        <color indexed="21"/>
      </top>
      <bottom style="dotted">
        <color indexed="21"/>
      </bottom>
      <diagonal/>
    </border>
    <border>
      <left style="dotted">
        <color indexed="21"/>
      </left>
      <right style="dotted">
        <color indexed="21"/>
      </right>
      <top style="dotted">
        <color indexed="21"/>
      </top>
      <bottom style="dotted">
        <color indexed="21"/>
      </bottom>
      <diagonal/>
    </border>
    <border>
      <left style="dotted">
        <color indexed="21"/>
      </left>
      <right style="medium">
        <color indexed="21"/>
      </right>
      <top style="dotted">
        <color indexed="21"/>
      </top>
      <bottom style="dotted">
        <color indexed="21"/>
      </bottom>
      <diagonal/>
    </border>
    <border>
      <left style="medium">
        <color indexed="21"/>
      </left>
      <right/>
      <top style="dotted">
        <color indexed="21"/>
      </top>
      <bottom style="medium">
        <color indexed="21"/>
      </bottom>
      <diagonal/>
    </border>
    <border>
      <left style="medium">
        <color indexed="21"/>
      </left>
      <right style="dotted">
        <color indexed="21"/>
      </right>
      <top style="dotted">
        <color indexed="21"/>
      </top>
      <bottom style="medium">
        <color indexed="21"/>
      </bottom>
      <diagonal/>
    </border>
    <border>
      <left style="dotted">
        <color indexed="21"/>
      </left>
      <right style="dotted">
        <color indexed="21"/>
      </right>
      <top style="dotted">
        <color indexed="21"/>
      </top>
      <bottom style="medium">
        <color indexed="21"/>
      </bottom>
      <diagonal/>
    </border>
    <border>
      <left style="dotted">
        <color indexed="21"/>
      </left>
      <right style="medium">
        <color indexed="21"/>
      </right>
      <top style="dotted">
        <color indexed="21"/>
      </top>
      <bottom style="medium">
        <color indexed="21"/>
      </bottom>
      <diagonal/>
    </border>
    <border>
      <left style="dotted">
        <color indexed="21"/>
      </left>
      <right/>
      <top style="medium">
        <color indexed="21"/>
      </top>
      <bottom style="medium">
        <color indexed="21"/>
      </bottom>
      <diagonal/>
    </border>
    <border>
      <left style="dotted">
        <color indexed="21"/>
      </left>
      <right/>
      <top style="medium">
        <color indexed="21"/>
      </top>
      <bottom style="dotted">
        <color indexed="21"/>
      </bottom>
      <diagonal/>
    </border>
    <border>
      <left style="dotted">
        <color indexed="21"/>
      </left>
      <right/>
      <top style="dotted">
        <color indexed="21"/>
      </top>
      <bottom style="dotted">
        <color indexed="21"/>
      </bottom>
      <diagonal/>
    </border>
    <border>
      <left style="dotted">
        <color indexed="21"/>
      </left>
      <right/>
      <top style="dotted">
        <color indexed="21"/>
      </top>
      <bottom style="medium">
        <color indexed="21"/>
      </bottom>
      <diagonal/>
    </border>
  </borders>
  <cellStyleXfs count="7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6" fillId="0" borderId="0" applyNumberFormat="0" applyFill="0" applyBorder="0" applyAlignment="0" applyProtection="0"/>
    <xf numFmtId="0" fontId="7" fillId="25" borderId="1" applyNumberFormat="0" applyAlignment="0" applyProtection="0"/>
    <xf numFmtId="0" fontId="8" fillId="0" borderId="2" applyNumberFormat="0" applyFill="0" applyAlignment="0" applyProtection="0"/>
    <xf numFmtId="173" fontId="43" fillId="0" borderId="0"/>
    <xf numFmtId="0" fontId="39" fillId="26" borderId="3" applyNumberFormat="0" applyAlignment="0" applyProtection="0"/>
    <xf numFmtId="0" fontId="40" fillId="26" borderId="3" applyNumberFormat="0" applyAlignment="0" applyProtection="0"/>
    <xf numFmtId="173" fontId="43" fillId="0" borderId="0"/>
    <xf numFmtId="0" fontId="3" fillId="0" borderId="0" applyNumberFormat="0" applyFill="0" applyBorder="0" applyProtection="0">
      <alignment horizontal="center"/>
    </xf>
    <xf numFmtId="0" fontId="42" fillId="0" borderId="0" applyNumberFormat="0" applyFill="0" applyBorder="0" applyProtection="0">
      <alignment horizontal="center"/>
    </xf>
    <xf numFmtId="0" fontId="9" fillId="7" borderId="1" applyNumberFormat="0" applyAlignment="0" applyProtection="0"/>
    <xf numFmtId="0" fontId="42" fillId="0" borderId="0">
      <alignment horizontal="center"/>
    </xf>
    <xf numFmtId="0" fontId="42" fillId="0" borderId="0">
      <alignment horizontal="center" textRotation="90"/>
    </xf>
    <xf numFmtId="0" fontId="10" fillId="3" borderId="0" applyNumberFormat="0" applyBorder="0" applyAlignment="0" applyProtection="0"/>
    <xf numFmtId="0" fontId="11" fillId="27" borderId="0" applyNumberFormat="0" applyBorder="0" applyAlignment="0" applyProtection="0"/>
    <xf numFmtId="0" fontId="43" fillId="0" borderId="0"/>
    <xf numFmtId="0" fontId="40" fillId="0" borderId="0"/>
    <xf numFmtId="0" fontId="40" fillId="0" borderId="0"/>
    <xf numFmtId="9" fontId="1"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0" fontId="41" fillId="0" borderId="0"/>
    <xf numFmtId="164" fontId="41" fillId="0" borderId="0"/>
    <xf numFmtId="0" fontId="2" fillId="0" borderId="0" applyNumberFormat="0" applyFill="0" applyBorder="0" applyAlignment="0" applyProtection="0"/>
    <xf numFmtId="0" fontId="41" fillId="0" borderId="0" applyNumberFormat="0" applyFill="0" applyBorder="0" applyAlignment="0" applyProtection="0"/>
    <xf numFmtId="164" fontId="2" fillId="0" borderId="0" applyFill="0" applyBorder="0" applyAlignment="0" applyProtection="0"/>
    <xf numFmtId="164" fontId="41" fillId="0" borderId="0" applyFill="0" applyBorder="0" applyAlignment="0" applyProtection="0"/>
    <xf numFmtId="0" fontId="12" fillId="4" borderId="0" applyNumberFormat="0" applyBorder="0" applyAlignment="0" applyProtection="0"/>
    <xf numFmtId="0" fontId="13" fillId="25" borderId="4"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44" fillId="0" borderId="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3" fillId="0" borderId="0" applyNumberFormat="0" applyFill="0" applyBorder="0" applyProtection="0">
      <alignment horizontal="center" textRotation="90"/>
    </xf>
    <xf numFmtId="0" fontId="42" fillId="0" borderId="0" applyNumberFormat="0" applyFill="0" applyBorder="0" applyProtection="0">
      <alignment horizontal="center" textRotation="90"/>
    </xf>
    <xf numFmtId="0" fontId="19" fillId="0" borderId="8" applyNumberFormat="0" applyFill="0" applyAlignment="0" applyProtection="0"/>
    <xf numFmtId="0" fontId="20" fillId="28" borderId="4" applyNumberFormat="0" applyAlignment="0" applyProtection="0"/>
    <xf numFmtId="0" fontId="68" fillId="0" borderId="0"/>
    <xf numFmtId="0" fontId="1" fillId="0" borderId="0"/>
    <xf numFmtId="0" fontId="1" fillId="0" borderId="0"/>
    <xf numFmtId="0" fontId="71" fillId="32" borderId="0">
      <alignment wrapText="1"/>
    </xf>
    <xf numFmtId="0" fontId="71" fillId="0" borderId="0">
      <alignment wrapText="1"/>
    </xf>
    <xf numFmtId="0" fontId="71" fillId="0" borderId="0">
      <alignment wrapText="1"/>
    </xf>
    <xf numFmtId="0" fontId="71" fillId="0" borderId="0">
      <alignment wrapText="1"/>
    </xf>
    <xf numFmtId="175" fontId="71" fillId="0" borderId="0">
      <alignment wrapText="1"/>
    </xf>
  </cellStyleXfs>
  <cellXfs count="328">
    <xf numFmtId="0" fontId="0" fillId="0" borderId="0" xfId="0"/>
    <xf numFmtId="0" fontId="0" fillId="29" borderId="0" xfId="0" applyFill="1"/>
    <xf numFmtId="0" fontId="0" fillId="29" borderId="0" xfId="0" applyFill="1" applyAlignment="1">
      <alignment horizontal="center"/>
    </xf>
    <xf numFmtId="0" fontId="22" fillId="29" borderId="0" xfId="0" applyFont="1" applyFill="1" applyAlignment="1">
      <alignment vertical="center"/>
    </xf>
    <xf numFmtId="0" fontId="22" fillId="29" borderId="0" xfId="0" applyFont="1" applyFill="1"/>
    <xf numFmtId="0" fontId="23" fillId="29" borderId="0" xfId="0" applyFont="1" applyFill="1"/>
    <xf numFmtId="0" fontId="23" fillId="29" borderId="0" xfId="0" applyFont="1" applyFill="1" applyBorder="1"/>
    <xf numFmtId="165" fontId="23" fillId="29" borderId="0" xfId="0" applyNumberFormat="1" applyFont="1" applyFill="1"/>
    <xf numFmtId="165" fontId="23" fillId="29" borderId="0" xfId="0" applyNumberFormat="1" applyFont="1" applyFill="1" applyAlignment="1">
      <alignment horizontal="left"/>
    </xf>
    <xf numFmtId="167" fontId="0" fillId="29" borderId="0" xfId="0" applyNumberFormat="1" applyFill="1"/>
    <xf numFmtId="168" fontId="23" fillId="29" borderId="0" xfId="0" applyNumberFormat="1" applyFont="1" applyFill="1"/>
    <xf numFmtId="167" fontId="23" fillId="29" borderId="0" xfId="0" applyNumberFormat="1" applyFont="1" applyFill="1"/>
    <xf numFmtId="169" fontId="0" fillId="29" borderId="0" xfId="0" applyNumberFormat="1" applyFill="1" applyAlignment="1">
      <alignment horizontal="right" vertical="center"/>
    </xf>
    <xf numFmtId="0" fontId="0" fillId="29" borderId="0" xfId="0" applyFill="1" applyBorder="1"/>
    <xf numFmtId="0" fontId="28" fillId="29" borderId="0" xfId="0" applyFont="1" applyFill="1"/>
    <xf numFmtId="2" fontId="0" fillId="29" borderId="0" xfId="0" applyNumberFormat="1" applyFill="1" applyAlignment="1">
      <alignment shrinkToFit="1"/>
    </xf>
    <xf numFmtId="0" fontId="30" fillId="29" borderId="0" xfId="0" applyFont="1" applyFill="1" applyAlignment="1">
      <alignment horizontal="center"/>
    </xf>
    <xf numFmtId="0" fontId="32" fillId="29" borderId="0" xfId="0" applyFont="1" applyFill="1"/>
    <xf numFmtId="0" fontId="33" fillId="29" borderId="0" xfId="0" applyFont="1" applyFill="1" applyBorder="1" applyAlignment="1">
      <alignment horizontal="center" vertical="center" wrapText="1"/>
    </xf>
    <xf numFmtId="169" fontId="23" fillId="29" borderId="10" xfId="0" applyNumberFormat="1" applyFont="1" applyFill="1" applyBorder="1" applyAlignment="1">
      <alignment horizontal="right" vertical="center"/>
    </xf>
    <xf numFmtId="4" fontId="23" fillId="29" borderId="11" xfId="0" applyNumberFormat="1" applyFont="1" applyFill="1" applyBorder="1" applyAlignment="1">
      <alignment horizontal="center"/>
    </xf>
    <xf numFmtId="169" fontId="23" fillId="29" borderId="11" xfId="0" applyNumberFormat="1" applyFont="1" applyFill="1" applyBorder="1" applyAlignment="1">
      <alignment horizontal="right" vertical="center"/>
    </xf>
    <xf numFmtId="168" fontId="23" fillId="29" borderId="0" xfId="0" applyNumberFormat="1" applyFont="1" applyFill="1" applyBorder="1"/>
    <xf numFmtId="169" fontId="23" fillId="29" borderId="12" xfId="0" applyNumberFormat="1" applyFont="1" applyFill="1" applyBorder="1" applyAlignment="1">
      <alignment horizontal="right" vertical="center"/>
    </xf>
    <xf numFmtId="4" fontId="23" fillId="29" borderId="12" xfId="0" applyNumberFormat="1" applyFont="1" applyFill="1" applyBorder="1" applyAlignment="1">
      <alignment horizontal="center"/>
    </xf>
    <xf numFmtId="4" fontId="23" fillId="29" borderId="10" xfId="0" applyNumberFormat="1" applyFont="1" applyFill="1" applyBorder="1" applyAlignment="1">
      <alignment horizontal="center"/>
    </xf>
    <xf numFmtId="0" fontId="34" fillId="29" borderId="0" xfId="0" applyFont="1" applyFill="1" applyAlignment="1"/>
    <xf numFmtId="0" fontId="25" fillId="29" borderId="0" xfId="0" applyFont="1" applyFill="1"/>
    <xf numFmtId="2" fontId="23" fillId="29" borderId="11" xfId="0" applyNumberFormat="1" applyFont="1" applyFill="1" applyBorder="1" applyAlignment="1">
      <alignment horizontal="center"/>
    </xf>
    <xf numFmtId="2" fontId="0" fillId="29" borderId="0" xfId="0" applyNumberFormat="1" applyFill="1"/>
    <xf numFmtId="165" fontId="0" fillId="29" borderId="0" xfId="0" applyNumberFormat="1" applyFill="1"/>
    <xf numFmtId="171" fontId="23" fillId="29" borderId="0" xfId="0" applyNumberFormat="1" applyFont="1" applyFill="1"/>
    <xf numFmtId="0" fontId="21" fillId="29" borderId="0" xfId="0" applyFont="1" applyFill="1"/>
    <xf numFmtId="168" fontId="23" fillId="29" borderId="0" xfId="0" applyNumberFormat="1" applyFont="1" applyFill="1" applyAlignment="1">
      <alignment horizontal="left"/>
    </xf>
    <xf numFmtId="0" fontId="37" fillId="29" borderId="0" xfId="0" applyFont="1" applyFill="1" applyAlignment="1">
      <alignment horizontal="left"/>
    </xf>
    <xf numFmtId="0" fontId="29" fillId="29" borderId="0" xfId="0" applyFont="1" applyFill="1"/>
    <xf numFmtId="0" fontId="31" fillId="29" borderId="0" xfId="0" applyFont="1" applyFill="1"/>
    <xf numFmtId="0" fontId="37" fillId="29" borderId="0" xfId="0" applyFont="1" applyFill="1" applyAlignment="1">
      <alignment horizontal="center"/>
    </xf>
    <xf numFmtId="0" fontId="24" fillId="29" borderId="0" xfId="0" applyFont="1" applyFill="1" applyBorder="1" applyAlignment="1">
      <alignment horizontal="center" vertical="center" wrapText="1"/>
    </xf>
    <xf numFmtId="0" fontId="23" fillId="29" borderId="0" xfId="0" applyFont="1" applyFill="1" applyBorder="1" applyAlignment="1">
      <alignment horizontal="right"/>
    </xf>
    <xf numFmtId="0" fontId="23" fillId="29" borderId="0" xfId="0" applyFont="1" applyFill="1" applyBorder="1" applyAlignment="1">
      <alignment horizontal="center" vertical="center" wrapText="1"/>
    </xf>
    <xf numFmtId="172" fontId="23" fillId="29" borderId="10" xfId="0" applyNumberFormat="1" applyFont="1" applyFill="1" applyBorder="1" applyAlignment="1">
      <alignment horizontal="center" vertical="center"/>
    </xf>
    <xf numFmtId="4" fontId="23" fillId="29" borderId="0" xfId="0" applyNumberFormat="1" applyFont="1" applyFill="1" applyBorder="1" applyAlignment="1">
      <alignment horizontal="center"/>
    </xf>
    <xf numFmtId="172" fontId="23" fillId="29" borderId="11" xfId="0" applyNumberFormat="1" applyFont="1" applyFill="1" applyBorder="1" applyAlignment="1">
      <alignment horizontal="center" vertical="center"/>
    </xf>
    <xf numFmtId="0" fontId="25" fillId="29" borderId="0" xfId="0" applyFont="1" applyFill="1" applyBorder="1"/>
    <xf numFmtId="172" fontId="23" fillId="29" borderId="12" xfId="0" applyNumberFormat="1" applyFont="1" applyFill="1" applyBorder="1" applyAlignment="1">
      <alignment horizontal="center" vertical="center"/>
    </xf>
    <xf numFmtId="0" fontId="23" fillId="29" borderId="0" xfId="0" applyFont="1" applyFill="1" applyBorder="1" applyAlignment="1">
      <alignment horizontal="center"/>
    </xf>
    <xf numFmtId="0" fontId="23" fillId="29" borderId="0" xfId="0" applyFont="1" applyFill="1" applyAlignment="1">
      <alignment horizontal="center"/>
    </xf>
    <xf numFmtId="0" fontId="23" fillId="29" borderId="0" xfId="0" applyFont="1" applyFill="1" applyBorder="1" applyAlignment="1">
      <alignment horizontal="center" vertical="center"/>
    </xf>
    <xf numFmtId="0" fontId="23" fillId="29" borderId="0" xfId="0" applyFont="1" applyFill="1" applyAlignment="1">
      <alignment horizontal="center" vertical="center"/>
    </xf>
    <xf numFmtId="0" fontId="25" fillId="29" borderId="0" xfId="0" applyFont="1" applyFill="1" applyBorder="1" applyAlignment="1">
      <alignment horizontal="left" vertical="center" wrapText="1"/>
    </xf>
    <xf numFmtId="0" fontId="35" fillId="29" borderId="0" xfId="0" applyFont="1" applyFill="1" applyBorder="1" applyAlignment="1">
      <alignment vertical="center"/>
    </xf>
    <xf numFmtId="0" fontId="23" fillId="29" borderId="0" xfId="0" applyFont="1" applyFill="1" applyBorder="1" applyAlignment="1">
      <alignment horizontal="right" vertical="center" wrapText="1"/>
    </xf>
    <xf numFmtId="0" fontId="23" fillId="29" borderId="0" xfId="0" applyFont="1" applyFill="1" applyBorder="1" applyAlignment="1">
      <alignment vertical="center"/>
    </xf>
    <xf numFmtId="0" fontId="23" fillId="29" borderId="0" xfId="0" applyFont="1" applyFill="1" applyBorder="1" applyAlignment="1">
      <alignment horizontal="center" wrapText="1"/>
    </xf>
    <xf numFmtId="2" fontId="23" fillId="29" borderId="0" xfId="0" applyNumberFormat="1" applyFont="1" applyFill="1" applyBorder="1" applyAlignment="1">
      <alignment horizontal="center"/>
    </xf>
    <xf numFmtId="0" fontId="38" fillId="29" borderId="0" xfId="0" applyFont="1" applyFill="1"/>
    <xf numFmtId="172" fontId="23" fillId="29" borderId="0" xfId="0" applyNumberFormat="1" applyFont="1" applyFill="1" applyAlignment="1">
      <alignment horizontal="center" vertical="center"/>
    </xf>
    <xf numFmtId="0" fontId="26" fillId="29" borderId="0" xfId="0" applyFont="1" applyFill="1" applyBorder="1" applyAlignment="1">
      <alignment horizontal="center"/>
    </xf>
    <xf numFmtId="0" fontId="36" fillId="29" borderId="0" xfId="0" applyFont="1" applyFill="1" applyBorder="1" applyAlignment="1">
      <alignment horizontal="left" wrapText="1"/>
    </xf>
    <xf numFmtId="166" fontId="23" fillId="29" borderId="0" xfId="0" applyNumberFormat="1" applyFont="1" applyFill="1"/>
    <xf numFmtId="167" fontId="23" fillId="29" borderId="0" xfId="0" applyNumberFormat="1" applyFont="1" applyFill="1" applyBorder="1" applyAlignment="1">
      <alignment horizontal="center"/>
    </xf>
    <xf numFmtId="166" fontId="23" fillId="29" borderId="0" xfId="0" applyNumberFormat="1" applyFont="1" applyFill="1" applyBorder="1"/>
    <xf numFmtId="165" fontId="23" fillId="29" borderId="0" xfId="0" applyNumberFormat="1" applyFont="1" applyFill="1" applyBorder="1"/>
    <xf numFmtId="10" fontId="23" fillId="29" borderId="0" xfId="0" applyNumberFormat="1" applyFont="1" applyFill="1" applyBorder="1" applyAlignment="1">
      <alignment horizontal="center"/>
    </xf>
    <xf numFmtId="9" fontId="1" fillId="29" borderId="0" xfId="48" applyFill="1"/>
    <xf numFmtId="0" fontId="23" fillId="29" borderId="0" xfId="47" applyFont="1" applyFill="1" applyAlignment="1">
      <alignment horizontal="left"/>
    </xf>
    <xf numFmtId="0" fontId="45" fillId="29" borderId="0" xfId="47" applyFont="1" applyFill="1" applyAlignment="1">
      <alignment horizontal="left"/>
    </xf>
    <xf numFmtId="167" fontId="23" fillId="29" borderId="0" xfId="47" applyNumberFormat="1" applyFont="1" applyFill="1" applyAlignment="1">
      <alignment horizontal="left"/>
    </xf>
    <xf numFmtId="165" fontId="23" fillId="29" borderId="0" xfId="47" applyNumberFormat="1" applyFont="1" applyFill="1" applyAlignment="1">
      <alignment horizontal="left"/>
    </xf>
    <xf numFmtId="0" fontId="46" fillId="29" borderId="0" xfId="0" applyFont="1" applyFill="1"/>
    <xf numFmtId="167" fontId="46" fillId="29" borderId="9" xfId="0" applyNumberFormat="1" applyFont="1" applyFill="1" applyBorder="1" applyAlignment="1">
      <alignment horizontal="center"/>
    </xf>
    <xf numFmtId="166" fontId="46" fillId="29" borderId="11" xfId="0" applyNumberFormat="1" applyFont="1" applyFill="1" applyBorder="1" applyAlignment="1">
      <alignment horizontal="center"/>
    </xf>
    <xf numFmtId="0" fontId="47" fillId="29" borderId="0" xfId="0" applyFont="1" applyFill="1"/>
    <xf numFmtId="0" fontId="47" fillId="29" borderId="0" xfId="0" applyFont="1" applyFill="1" applyAlignment="1">
      <alignment horizontal="center"/>
    </xf>
    <xf numFmtId="0" fontId="48" fillId="29" borderId="0" xfId="0" applyFont="1" applyFill="1" applyAlignment="1">
      <alignment vertical="center"/>
    </xf>
    <xf numFmtId="0" fontId="48" fillId="29" borderId="0" xfId="0" applyFont="1" applyFill="1"/>
    <xf numFmtId="0" fontId="48" fillId="29" borderId="0" xfId="0" applyFont="1" applyFill="1" applyAlignment="1">
      <alignment horizontal="center"/>
    </xf>
    <xf numFmtId="0" fontId="49" fillId="29" borderId="0" xfId="0" applyFont="1" applyFill="1" applyBorder="1" applyAlignment="1">
      <alignment horizontal="left"/>
    </xf>
    <xf numFmtId="2" fontId="50" fillId="29" borderId="0" xfId="0" applyNumberFormat="1" applyFont="1" applyFill="1" applyBorder="1" applyAlignment="1">
      <alignment horizontal="left" vertical="center"/>
    </xf>
    <xf numFmtId="0" fontId="50" fillId="29" borderId="0" xfId="0" applyFont="1" applyFill="1" applyBorder="1" applyAlignment="1">
      <alignment horizontal="left" vertical="center"/>
    </xf>
    <xf numFmtId="0" fontId="50" fillId="29" borderId="0" xfId="0" applyFont="1" applyFill="1" applyAlignment="1">
      <alignment horizontal="left" vertical="center"/>
    </xf>
    <xf numFmtId="0" fontId="47" fillId="29" borderId="0" xfId="0" applyFont="1" applyFill="1" applyAlignment="1"/>
    <xf numFmtId="0" fontId="46" fillId="29" borderId="0" xfId="0" applyFont="1" applyFill="1" applyBorder="1"/>
    <xf numFmtId="165" fontId="46" fillId="29" borderId="0" xfId="0" applyNumberFormat="1" applyFont="1" applyFill="1"/>
    <xf numFmtId="167" fontId="47" fillId="29" borderId="0" xfId="0" applyNumberFormat="1" applyFont="1" applyFill="1"/>
    <xf numFmtId="0" fontId="52" fillId="29" borderId="0" xfId="0" applyFont="1" applyFill="1" applyBorder="1" applyAlignment="1">
      <alignment horizontal="center"/>
    </xf>
    <xf numFmtId="2" fontId="50" fillId="29" borderId="0" xfId="0" applyNumberFormat="1" applyFont="1" applyFill="1" applyAlignment="1">
      <alignment horizontal="left" vertical="center"/>
    </xf>
    <xf numFmtId="2" fontId="47" fillId="29" borderId="0" xfId="0" applyNumberFormat="1" applyFont="1" applyFill="1" applyAlignment="1"/>
    <xf numFmtId="0" fontId="47" fillId="29" borderId="0" xfId="0" applyFont="1" applyFill="1" applyAlignment="1">
      <alignment horizontal="left"/>
    </xf>
    <xf numFmtId="167" fontId="46" fillId="29" borderId="13" xfId="0" applyNumberFormat="1" applyFont="1" applyFill="1" applyBorder="1" applyAlignment="1">
      <alignment horizontal="center"/>
    </xf>
    <xf numFmtId="0" fontId="46" fillId="29" borderId="14" xfId="0" applyFont="1" applyFill="1" applyBorder="1"/>
    <xf numFmtId="0" fontId="46" fillId="29" borderId="15" xfId="0" applyFont="1" applyFill="1" applyBorder="1"/>
    <xf numFmtId="0" fontId="46" fillId="29" borderId="16" xfId="0" applyFont="1" applyFill="1" applyBorder="1"/>
    <xf numFmtId="0" fontId="46" fillId="29" borderId="17" xfId="0" applyFont="1" applyFill="1" applyBorder="1"/>
    <xf numFmtId="10" fontId="46" fillId="29" borderId="0" xfId="0" applyNumberFormat="1" applyFont="1" applyFill="1" applyBorder="1" applyAlignment="1">
      <alignment horizontal="center"/>
    </xf>
    <xf numFmtId="2" fontId="55" fillId="29" borderId="0" xfId="0" applyNumberFormat="1" applyFont="1" applyFill="1" applyBorder="1" applyAlignment="1">
      <alignment horizontal="left" vertical="center"/>
    </xf>
    <xf numFmtId="9" fontId="55" fillId="29" borderId="0" xfId="0" applyNumberFormat="1" applyFont="1" applyFill="1" applyBorder="1" applyAlignment="1">
      <alignment horizontal="center" vertical="center"/>
    </xf>
    <xf numFmtId="0" fontId="54" fillId="29" borderId="0" xfId="0" applyFont="1" applyFill="1" applyBorder="1" applyAlignment="1">
      <alignment horizontal="left" wrapText="1"/>
    </xf>
    <xf numFmtId="166" fontId="46" fillId="29" borderId="11" xfId="0" applyNumberFormat="1" applyFont="1" applyFill="1" applyBorder="1" applyAlignment="1">
      <alignment horizontal="right"/>
    </xf>
    <xf numFmtId="0" fontId="46" fillId="29" borderId="9" xfId="0" applyFont="1" applyFill="1" applyBorder="1"/>
    <xf numFmtId="9" fontId="46" fillId="29" borderId="18" xfId="48" applyFont="1" applyFill="1" applyBorder="1" applyAlignment="1">
      <alignment horizontal="center"/>
    </xf>
    <xf numFmtId="167" fontId="46" fillId="29" borderId="0" xfId="0" applyNumberFormat="1" applyFont="1" applyFill="1"/>
    <xf numFmtId="9" fontId="47" fillId="29" borderId="0" xfId="48" applyFont="1" applyFill="1"/>
    <xf numFmtId="0" fontId="46" fillId="29" borderId="0" xfId="47" applyFont="1" applyFill="1" applyAlignment="1">
      <alignment horizontal="left"/>
    </xf>
    <xf numFmtId="0" fontId="57" fillId="29" borderId="0" xfId="47" applyFont="1" applyFill="1" applyAlignment="1">
      <alignment horizontal="left"/>
    </xf>
    <xf numFmtId="168" fontId="46" fillId="29" borderId="0" xfId="0" applyNumberFormat="1" applyFont="1" applyFill="1" applyAlignment="1">
      <alignment horizontal="left"/>
    </xf>
    <xf numFmtId="168" fontId="46" fillId="29" borderId="0" xfId="0" applyNumberFormat="1" applyFont="1" applyFill="1"/>
    <xf numFmtId="167" fontId="46" fillId="29" borderId="0" xfId="47" applyNumberFormat="1" applyFont="1" applyFill="1" applyAlignment="1">
      <alignment horizontal="left"/>
    </xf>
    <xf numFmtId="165" fontId="46" fillId="29" borderId="0" xfId="47" applyNumberFormat="1" applyFont="1" applyFill="1" applyAlignment="1">
      <alignment horizontal="left"/>
    </xf>
    <xf numFmtId="0" fontId="58" fillId="29" borderId="0" xfId="0" applyFont="1" applyFill="1" applyBorder="1" applyAlignment="1">
      <alignment horizontal="center"/>
    </xf>
    <xf numFmtId="168" fontId="46" fillId="29" borderId="0" xfId="0" applyNumberFormat="1" applyFont="1" applyFill="1" applyBorder="1" applyAlignment="1">
      <alignment horizontal="center"/>
    </xf>
    <xf numFmtId="3" fontId="46" fillId="29" borderId="0" xfId="0" applyNumberFormat="1" applyFont="1" applyFill="1" applyBorder="1" applyAlignment="1">
      <alignment horizontal="center"/>
    </xf>
    <xf numFmtId="3" fontId="0" fillId="29" borderId="0" xfId="0" applyNumberFormat="1" applyFill="1"/>
    <xf numFmtId="3" fontId="46" fillId="29" borderId="11" xfId="0" applyNumberFormat="1" applyFont="1" applyFill="1" applyBorder="1" applyAlignment="1">
      <alignment horizontal="center"/>
    </xf>
    <xf numFmtId="3" fontId="47" fillId="29" borderId="0" xfId="0" applyNumberFormat="1" applyFont="1" applyFill="1"/>
    <xf numFmtId="174" fontId="1" fillId="29" borderId="0" xfId="48" applyNumberFormat="1" applyFill="1"/>
    <xf numFmtId="9" fontId="1" fillId="29" borderId="0" xfId="48" applyFill="1" applyBorder="1"/>
    <xf numFmtId="169" fontId="47" fillId="29" borderId="0" xfId="0" applyNumberFormat="1" applyFont="1" applyFill="1" applyAlignment="1">
      <alignment horizontal="right" vertical="center"/>
    </xf>
    <xf numFmtId="169" fontId="48" fillId="29" borderId="0" xfId="0" applyNumberFormat="1" applyFont="1" applyFill="1" applyAlignment="1">
      <alignment horizontal="right" vertical="center"/>
    </xf>
    <xf numFmtId="0" fontId="59" fillId="29" borderId="0" xfId="0" applyFont="1" applyFill="1" applyAlignment="1">
      <alignment horizontal="left"/>
    </xf>
    <xf numFmtId="169" fontId="59" fillId="29" borderId="0" xfId="0" applyNumberFormat="1" applyFont="1" applyFill="1" applyAlignment="1">
      <alignment horizontal="right" vertical="center"/>
    </xf>
    <xf numFmtId="2" fontId="50" fillId="29" borderId="0" xfId="0" applyNumberFormat="1" applyFont="1" applyFill="1" applyBorder="1" applyAlignment="1">
      <alignment horizontal="left" vertical="center" shrinkToFit="1"/>
    </xf>
    <xf numFmtId="2" fontId="50" fillId="29" borderId="0" xfId="0" applyNumberFormat="1" applyFont="1" applyFill="1" applyAlignment="1">
      <alignment horizontal="center" vertical="center" shrinkToFit="1"/>
    </xf>
    <xf numFmtId="2" fontId="47" fillId="29" borderId="0" xfId="0" applyNumberFormat="1" applyFont="1" applyFill="1" applyAlignment="1">
      <alignment horizontal="justify" shrinkToFit="1"/>
    </xf>
    <xf numFmtId="2" fontId="47" fillId="29" borderId="0" xfId="0" applyNumberFormat="1" applyFont="1" applyFill="1" applyAlignment="1">
      <alignment shrinkToFit="1"/>
    </xf>
    <xf numFmtId="0" fontId="55" fillId="29" borderId="0" xfId="0" applyFont="1" applyFill="1" applyAlignment="1">
      <alignment horizontal="left"/>
    </xf>
    <xf numFmtId="0" fontId="55" fillId="29" borderId="0" xfId="0" applyFont="1" applyFill="1" applyAlignment="1">
      <alignment horizontal="center"/>
    </xf>
    <xf numFmtId="0" fontId="62" fillId="29" borderId="0" xfId="0" applyFont="1" applyFill="1"/>
    <xf numFmtId="169" fontId="46" fillId="29" borderId="10" xfId="0" applyNumberFormat="1" applyFont="1" applyFill="1" applyBorder="1" applyAlignment="1">
      <alignment horizontal="right" vertical="center"/>
    </xf>
    <xf numFmtId="4" fontId="46" fillId="29" borderId="11" xfId="0" applyNumberFormat="1" applyFont="1" applyFill="1" applyBorder="1" applyAlignment="1">
      <alignment horizontal="center"/>
    </xf>
    <xf numFmtId="169" fontId="46" fillId="29" borderId="11" xfId="0" applyNumberFormat="1" applyFont="1" applyFill="1" applyBorder="1" applyAlignment="1">
      <alignment horizontal="right" vertical="center"/>
    </xf>
    <xf numFmtId="169" fontId="46" fillId="29" borderId="12" xfId="0" applyNumberFormat="1" applyFont="1" applyFill="1" applyBorder="1" applyAlignment="1">
      <alignment horizontal="right" vertical="center"/>
    </xf>
    <xf numFmtId="4" fontId="46" fillId="29" borderId="12" xfId="0" applyNumberFormat="1" applyFont="1" applyFill="1" applyBorder="1" applyAlignment="1">
      <alignment horizontal="center"/>
    </xf>
    <xf numFmtId="4" fontId="46" fillId="29" borderId="10" xfId="0" applyNumberFormat="1" applyFont="1" applyFill="1" applyBorder="1" applyAlignment="1">
      <alignment horizontal="center"/>
    </xf>
    <xf numFmtId="0" fontId="46" fillId="29" borderId="10" xfId="0" applyFont="1" applyFill="1" applyBorder="1" applyAlignment="1">
      <alignment horizontal="center"/>
    </xf>
    <xf numFmtId="0" fontId="46" fillId="29" borderId="11" xfId="0" applyFont="1" applyFill="1" applyBorder="1" applyAlignment="1">
      <alignment horizontal="center"/>
    </xf>
    <xf numFmtId="0" fontId="46" fillId="29" borderId="12" xfId="0" applyFont="1" applyFill="1" applyBorder="1" applyAlignment="1">
      <alignment horizontal="center" vertical="center"/>
    </xf>
    <xf numFmtId="0" fontId="64" fillId="29" borderId="0" xfId="0" applyFont="1" applyFill="1" applyAlignment="1"/>
    <xf numFmtId="0" fontId="46" fillId="29" borderId="11" xfId="0" applyFont="1" applyFill="1" applyBorder="1" applyAlignment="1">
      <alignment horizontal="center" vertical="center" wrapText="1"/>
    </xf>
    <xf numFmtId="168" fontId="46" fillId="29" borderId="0" xfId="0" applyNumberFormat="1" applyFont="1" applyFill="1" applyBorder="1"/>
    <xf numFmtId="0" fontId="46" fillId="29" borderId="11" xfId="0" applyFont="1" applyFill="1" applyBorder="1" applyAlignment="1">
      <alignment horizontal="center" wrapText="1"/>
    </xf>
    <xf numFmtId="2" fontId="46" fillId="29" borderId="11" xfId="0" applyNumberFormat="1" applyFont="1" applyFill="1" applyBorder="1" applyAlignment="1">
      <alignment horizontal="center"/>
    </xf>
    <xf numFmtId="2" fontId="46" fillId="29" borderId="0" xfId="0" applyNumberFormat="1" applyFont="1" applyFill="1"/>
    <xf numFmtId="2" fontId="46" fillId="29" borderId="12" xfId="0" applyNumberFormat="1" applyFont="1" applyFill="1" applyBorder="1" applyAlignment="1">
      <alignment horizontal="center"/>
    </xf>
    <xf numFmtId="2" fontId="46" fillId="29" borderId="10" xfId="0" applyNumberFormat="1" applyFont="1" applyFill="1" applyBorder="1" applyAlignment="1">
      <alignment horizontal="center"/>
    </xf>
    <xf numFmtId="2" fontId="66" fillId="29" borderId="0" xfId="0" applyNumberFormat="1" applyFont="1" applyFill="1"/>
    <xf numFmtId="0" fontId="66" fillId="29" borderId="0" xfId="0" applyFont="1" applyFill="1"/>
    <xf numFmtId="2" fontId="67" fillId="29" borderId="0" xfId="0" applyNumberFormat="1" applyFont="1" applyFill="1"/>
    <xf numFmtId="0" fontId="67" fillId="29" borderId="0" xfId="0" applyFont="1" applyFill="1"/>
    <xf numFmtId="170" fontId="46" fillId="29" borderId="0" xfId="0" applyNumberFormat="1" applyFont="1" applyFill="1"/>
    <xf numFmtId="0" fontId="46" fillId="29" borderId="12" xfId="0" applyFont="1" applyFill="1" applyBorder="1" applyAlignment="1">
      <alignment horizontal="center"/>
    </xf>
    <xf numFmtId="2" fontId="47" fillId="29" borderId="0" xfId="0" applyNumberFormat="1" applyFont="1" applyFill="1"/>
    <xf numFmtId="169" fontId="46" fillId="29" borderId="0" xfId="0" applyNumberFormat="1" applyFont="1" applyFill="1" applyBorder="1" applyAlignment="1">
      <alignment horizontal="right" vertical="center"/>
    </xf>
    <xf numFmtId="4" fontId="46" fillId="29" borderId="0" xfId="0" applyNumberFormat="1" applyFont="1" applyFill="1" applyAlignment="1">
      <alignment horizontal="center"/>
    </xf>
    <xf numFmtId="168" fontId="46" fillId="29" borderId="18" xfId="0" applyNumberFormat="1" applyFont="1" applyFill="1" applyBorder="1" applyAlignment="1">
      <alignment horizontal="center"/>
    </xf>
    <xf numFmtId="0" fontId="47" fillId="29" borderId="14" xfId="0" applyFont="1" applyFill="1" applyBorder="1"/>
    <xf numFmtId="0" fontId="47" fillId="29" borderId="15" xfId="0" applyFont="1" applyFill="1" applyBorder="1"/>
    <xf numFmtId="0" fontId="47" fillId="29" borderId="14" xfId="0" applyFont="1" applyFill="1" applyBorder="1" applyAlignment="1">
      <alignment horizontal="left" vertical="center" wrapText="1"/>
    </xf>
    <xf numFmtId="0" fontId="65" fillId="29" borderId="14" xfId="0" applyFont="1" applyFill="1" applyBorder="1" applyAlignment="1">
      <alignment vertical="center"/>
    </xf>
    <xf numFmtId="0" fontId="47" fillId="29" borderId="23" xfId="0" applyFont="1" applyFill="1" applyBorder="1"/>
    <xf numFmtId="169" fontId="46" fillId="29" borderId="24" xfId="0" applyNumberFormat="1" applyFont="1" applyFill="1" applyBorder="1" applyAlignment="1">
      <alignment horizontal="right" vertical="center"/>
    </xf>
    <xf numFmtId="4" fontId="46" fillId="29" borderId="24" xfId="0" applyNumberFormat="1" applyFont="1" applyFill="1" applyBorder="1" applyAlignment="1">
      <alignment horizontal="center"/>
    </xf>
    <xf numFmtId="0" fontId="46" fillId="29" borderId="24" xfId="0" applyFont="1" applyFill="1" applyBorder="1" applyAlignment="1">
      <alignment horizontal="center"/>
    </xf>
    <xf numFmtId="168" fontId="46" fillId="29" borderId="25" xfId="0" applyNumberFormat="1" applyFont="1" applyFill="1" applyBorder="1" applyAlignment="1">
      <alignment horizontal="center"/>
    </xf>
    <xf numFmtId="0" fontId="51" fillId="29" borderId="26" xfId="0" applyFont="1" applyFill="1" applyBorder="1" applyAlignment="1">
      <alignment horizontal="center" vertical="center" wrapText="1"/>
    </xf>
    <xf numFmtId="169" fontId="51" fillId="29" borderId="27" xfId="0" applyNumberFormat="1" applyFont="1" applyFill="1" applyBorder="1" applyAlignment="1">
      <alignment horizontal="center" vertical="center"/>
    </xf>
    <xf numFmtId="170" fontId="63" fillId="29" borderId="27" xfId="0" applyNumberFormat="1" applyFont="1" applyFill="1" applyBorder="1" applyAlignment="1">
      <alignment horizontal="center" vertical="center" wrapText="1"/>
    </xf>
    <xf numFmtId="0" fontId="63" fillId="29" borderId="27" xfId="0" applyFont="1" applyFill="1" applyBorder="1" applyAlignment="1">
      <alignment horizontal="center" vertical="center"/>
    </xf>
    <xf numFmtId="0" fontId="63" fillId="29" borderId="28" xfId="0" applyFont="1" applyFill="1" applyBorder="1" applyAlignment="1">
      <alignment horizontal="center" vertical="center" wrapText="1"/>
    </xf>
    <xf numFmtId="0" fontId="24" fillId="29" borderId="26" xfId="0" applyFont="1" applyFill="1" applyBorder="1" applyAlignment="1">
      <alignment horizontal="center" vertical="center" wrapText="1"/>
    </xf>
    <xf numFmtId="169" fontId="24" fillId="29" borderId="27" xfId="0" applyNumberFormat="1" applyFont="1" applyFill="1" applyBorder="1" applyAlignment="1">
      <alignment horizontal="center" vertical="center"/>
    </xf>
    <xf numFmtId="0" fontId="33" fillId="29" borderId="27" xfId="0" applyFont="1" applyFill="1" applyBorder="1" applyAlignment="1">
      <alignment horizontal="center" vertical="center" wrapText="1"/>
    </xf>
    <xf numFmtId="0" fontId="33" fillId="29" borderId="27" xfId="0" applyFont="1" applyFill="1" applyBorder="1" applyAlignment="1">
      <alignment horizontal="center" vertical="center"/>
    </xf>
    <xf numFmtId="0" fontId="25" fillId="29" borderId="14" xfId="0" applyFont="1" applyFill="1" applyBorder="1"/>
    <xf numFmtId="0" fontId="25" fillId="29" borderId="15" xfId="0" applyFont="1" applyFill="1" applyBorder="1"/>
    <xf numFmtId="0" fontId="25" fillId="29" borderId="14" xfId="0" applyFont="1" applyFill="1" applyBorder="1" applyAlignment="1">
      <alignment horizontal="left" vertical="center" wrapText="1"/>
    </xf>
    <xf numFmtId="0" fontId="35" fillId="29" borderId="14" xfId="0" applyFont="1" applyFill="1" applyBorder="1" applyAlignment="1">
      <alignment vertical="center"/>
    </xf>
    <xf numFmtId="168" fontId="23" fillId="29" borderId="18" xfId="0" applyNumberFormat="1" applyFont="1" applyFill="1" applyBorder="1"/>
    <xf numFmtId="0" fontId="25" fillId="29" borderId="23" xfId="0" applyFont="1" applyFill="1" applyBorder="1"/>
    <xf numFmtId="169" fontId="23" fillId="29" borderId="24" xfId="0" applyNumberFormat="1" applyFont="1" applyFill="1" applyBorder="1" applyAlignment="1">
      <alignment horizontal="right" vertical="center"/>
    </xf>
    <xf numFmtId="4" fontId="23" fillId="29" borderId="24" xfId="0" applyNumberFormat="1" applyFont="1" applyFill="1" applyBorder="1" applyAlignment="1">
      <alignment horizontal="center"/>
    </xf>
    <xf numFmtId="172" fontId="23" fillId="29" borderId="24" xfId="0" applyNumberFormat="1" applyFont="1" applyFill="1" applyBorder="1" applyAlignment="1">
      <alignment horizontal="center" vertical="center"/>
    </xf>
    <xf numFmtId="168" fontId="23" fillId="29" borderId="25" xfId="0" applyNumberFormat="1" applyFont="1" applyFill="1" applyBorder="1"/>
    <xf numFmtId="9" fontId="47" fillId="29" borderId="0" xfId="0" applyNumberFormat="1" applyFont="1" applyFill="1"/>
    <xf numFmtId="4" fontId="46" fillId="29" borderId="33" xfId="0" applyNumberFormat="1" applyFont="1" applyFill="1" applyBorder="1" applyAlignment="1">
      <alignment horizontal="center"/>
    </xf>
    <xf numFmtId="4" fontId="46" fillId="29" borderId="34" xfId="0" applyNumberFormat="1" applyFont="1" applyFill="1" applyBorder="1" applyAlignment="1">
      <alignment horizontal="center"/>
    </xf>
    <xf numFmtId="4" fontId="46" fillId="29" borderId="35" xfId="0" applyNumberFormat="1" applyFont="1" applyFill="1" applyBorder="1" applyAlignment="1">
      <alignment horizontal="center"/>
    </xf>
    <xf numFmtId="0" fontId="46" fillId="29" borderId="35" xfId="0" applyFont="1" applyFill="1" applyBorder="1" applyAlignment="1">
      <alignment horizontal="center"/>
    </xf>
    <xf numFmtId="0" fontId="46" fillId="29" borderId="33" xfId="0" applyFont="1" applyFill="1" applyBorder="1" applyAlignment="1">
      <alignment horizontal="center"/>
    </xf>
    <xf numFmtId="0" fontId="46" fillId="29" borderId="34" xfId="0" applyFont="1" applyFill="1" applyBorder="1" applyAlignment="1">
      <alignment horizontal="center" vertical="center"/>
    </xf>
    <xf numFmtId="0" fontId="46" fillId="29" borderId="33" xfId="0" applyFont="1" applyFill="1" applyBorder="1" applyAlignment="1">
      <alignment horizontal="center" vertical="center" wrapText="1"/>
    </xf>
    <xf numFmtId="0" fontId="46" fillId="29" borderId="33" xfId="0" applyFont="1" applyFill="1" applyBorder="1" applyAlignment="1">
      <alignment horizontal="center" wrapText="1"/>
    </xf>
    <xf numFmtId="2" fontId="46" fillId="29" borderId="33" xfId="0" applyNumberFormat="1" applyFont="1" applyFill="1" applyBorder="1" applyAlignment="1">
      <alignment horizontal="center"/>
    </xf>
    <xf numFmtId="2" fontId="46" fillId="29" borderId="34" xfId="0" applyNumberFormat="1" applyFont="1" applyFill="1" applyBorder="1" applyAlignment="1">
      <alignment horizontal="center"/>
    </xf>
    <xf numFmtId="2" fontId="46" fillId="29" borderId="35" xfId="0" applyNumberFormat="1" applyFont="1" applyFill="1" applyBorder="1" applyAlignment="1">
      <alignment horizontal="center"/>
    </xf>
    <xf numFmtId="0" fontId="46" fillId="29" borderId="34" xfId="0" applyFont="1" applyFill="1" applyBorder="1" applyAlignment="1">
      <alignment horizontal="center"/>
    </xf>
    <xf numFmtId="0" fontId="46" fillId="29" borderId="36" xfId="0" applyFont="1" applyFill="1" applyBorder="1" applyAlignment="1">
      <alignment horizontal="center"/>
    </xf>
    <xf numFmtId="172" fontId="23" fillId="29" borderId="33" xfId="0" applyNumberFormat="1" applyFont="1" applyFill="1" applyBorder="1" applyAlignment="1">
      <alignment horizontal="center" vertical="center"/>
    </xf>
    <xf numFmtId="172" fontId="23" fillId="29" borderId="34" xfId="0" applyNumberFormat="1" applyFont="1" applyFill="1" applyBorder="1" applyAlignment="1">
      <alignment horizontal="center" vertical="center"/>
    </xf>
    <xf numFmtId="172" fontId="23" fillId="29" borderId="35" xfId="0" applyNumberFormat="1" applyFont="1" applyFill="1" applyBorder="1" applyAlignment="1">
      <alignment horizontal="center" vertical="center"/>
    </xf>
    <xf numFmtId="172" fontId="23" fillId="29" borderId="36" xfId="0" applyNumberFormat="1" applyFont="1" applyFill="1" applyBorder="1" applyAlignment="1">
      <alignment horizontal="center" vertical="center"/>
    </xf>
    <xf numFmtId="166" fontId="23" fillId="29" borderId="0" xfId="0" applyNumberFormat="1" applyFont="1" applyFill="1" applyBorder="1" applyAlignment="1">
      <alignment horizontal="center"/>
    </xf>
    <xf numFmtId="9" fontId="1" fillId="29" borderId="0" xfId="48" applyFill="1" applyAlignment="1">
      <alignment horizontal="center"/>
    </xf>
    <xf numFmtId="168" fontId="47" fillId="29" borderId="0" xfId="0" applyNumberFormat="1" applyFont="1" applyFill="1"/>
    <xf numFmtId="9" fontId="1" fillId="29" borderId="0" xfId="48" applyFill="1" applyAlignment="1">
      <alignment horizontal="left"/>
    </xf>
    <xf numFmtId="9" fontId="46" fillId="29" borderId="19" xfId="48" applyFont="1" applyFill="1" applyBorder="1" applyAlignment="1">
      <alignment horizontal="center"/>
    </xf>
    <xf numFmtId="172" fontId="23" fillId="30" borderId="33" xfId="0" applyNumberFormat="1" applyFont="1" applyFill="1" applyBorder="1" applyAlignment="1">
      <alignment horizontal="center" vertical="center"/>
    </xf>
    <xf numFmtId="172" fontId="23" fillId="30" borderId="34" xfId="0" applyNumberFormat="1" applyFont="1" applyFill="1" applyBorder="1" applyAlignment="1">
      <alignment horizontal="center" vertical="center"/>
    </xf>
    <xf numFmtId="172" fontId="23" fillId="30" borderId="35" xfId="0" applyNumberFormat="1" applyFont="1" applyFill="1" applyBorder="1" applyAlignment="1">
      <alignment horizontal="center" vertical="center"/>
    </xf>
    <xf numFmtId="0" fontId="52" fillId="29" borderId="0" xfId="0" applyFont="1" applyFill="1" applyBorder="1" applyAlignment="1">
      <alignment horizontal="center"/>
    </xf>
    <xf numFmtId="2" fontId="50" fillId="29" borderId="0" xfId="0" applyNumberFormat="1" applyFont="1" applyFill="1" applyBorder="1" applyAlignment="1">
      <alignment horizontal="left" vertical="center"/>
    </xf>
    <xf numFmtId="9" fontId="23" fillId="29" borderId="18" xfId="48" applyFont="1" applyFill="1" applyBorder="1" applyAlignment="1">
      <alignment horizontal="center"/>
    </xf>
    <xf numFmtId="9" fontId="23" fillId="29" borderId="21" xfId="48" applyFont="1" applyFill="1" applyBorder="1" applyAlignment="1">
      <alignment horizontal="center"/>
    </xf>
    <xf numFmtId="9" fontId="23" fillId="29" borderId="22" xfId="48" applyFont="1" applyFill="1" applyBorder="1" applyAlignment="1">
      <alignment horizontal="center"/>
    </xf>
    <xf numFmtId="9" fontId="46" fillId="29" borderId="21" xfId="48" applyFont="1" applyFill="1" applyBorder="1" applyAlignment="1">
      <alignment horizontal="center"/>
    </xf>
    <xf numFmtId="9" fontId="46" fillId="29" borderId="22" xfId="48" applyFont="1" applyFill="1" applyBorder="1" applyAlignment="1">
      <alignment horizontal="center"/>
    </xf>
    <xf numFmtId="3" fontId="46" fillId="29" borderId="9" xfId="0" applyNumberFormat="1" applyFont="1" applyFill="1" applyBorder="1" applyAlignment="1">
      <alignment horizontal="center"/>
    </xf>
    <xf numFmtId="3" fontId="46" fillId="0" borderId="9" xfId="0" applyNumberFormat="1" applyFont="1" applyFill="1" applyBorder="1" applyAlignment="1">
      <alignment horizontal="center"/>
    </xf>
    <xf numFmtId="166" fontId="46" fillId="29" borderId="9" xfId="0" applyNumberFormat="1" applyFont="1" applyFill="1" applyBorder="1" applyAlignment="1">
      <alignment horizontal="center"/>
    </xf>
    <xf numFmtId="9" fontId="46" fillId="29" borderId="9" xfId="48" applyFont="1" applyFill="1" applyBorder="1" applyAlignment="1">
      <alignment horizontal="center"/>
    </xf>
    <xf numFmtId="0" fontId="23" fillId="29" borderId="14" xfId="0" applyFont="1" applyFill="1" applyBorder="1"/>
    <xf numFmtId="3" fontId="46" fillId="29" borderId="13" xfId="0" applyNumberFormat="1" applyFont="1" applyFill="1" applyBorder="1" applyAlignment="1">
      <alignment horizontal="center"/>
    </xf>
    <xf numFmtId="0" fontId="46" fillId="29" borderId="0" xfId="0" applyFont="1" applyFill="1" applyAlignment="1">
      <alignment vertical="center"/>
    </xf>
    <xf numFmtId="0" fontId="46" fillId="29" borderId="0" xfId="0" applyFont="1" applyFill="1" applyBorder="1" applyAlignment="1">
      <alignment vertical="center"/>
    </xf>
    <xf numFmtId="174" fontId="46" fillId="29" borderId="20" xfId="0" applyNumberFormat="1" applyFont="1" applyFill="1" applyBorder="1" applyAlignment="1">
      <alignment horizontal="center"/>
    </xf>
    <xf numFmtId="174" fontId="47" fillId="29" borderId="0" xfId="0" applyNumberFormat="1" applyFont="1" applyFill="1"/>
    <xf numFmtId="166" fontId="46" fillId="29" borderId="18" xfId="0" applyNumberFormat="1" applyFont="1" applyFill="1" applyBorder="1" applyAlignment="1">
      <alignment horizontal="center"/>
    </xf>
    <xf numFmtId="0" fontId="46" fillId="29" borderId="23" xfId="0" applyFont="1" applyFill="1" applyBorder="1"/>
    <xf numFmtId="167" fontId="46" fillId="29" borderId="24" xfId="0" applyNumberFormat="1" applyFont="1" applyFill="1" applyBorder="1" applyAlignment="1">
      <alignment horizontal="center"/>
    </xf>
    <xf numFmtId="9" fontId="46" fillId="29" borderId="13" xfId="48" applyFont="1" applyFill="1" applyBorder="1" applyAlignment="1">
      <alignment horizontal="center"/>
    </xf>
    <xf numFmtId="0" fontId="1" fillId="29" borderId="0" xfId="72" applyFill="1"/>
    <xf numFmtId="0" fontId="22" fillId="29" borderId="0" xfId="72" applyFont="1" applyFill="1" applyAlignment="1">
      <alignment vertical="center"/>
    </xf>
    <xf numFmtId="0" fontId="22" fillId="29" borderId="0" xfId="72" applyFont="1" applyFill="1"/>
    <xf numFmtId="0" fontId="37" fillId="29" borderId="0" xfId="72" applyFont="1" applyFill="1" applyAlignment="1">
      <alignment horizontal="left"/>
    </xf>
    <xf numFmtId="0" fontId="29" fillId="29" borderId="0" xfId="72" applyFont="1" applyFill="1"/>
    <xf numFmtId="0" fontId="23" fillId="29" borderId="0" xfId="72" applyFont="1" applyFill="1"/>
    <xf numFmtId="0" fontId="31" fillId="29" borderId="0" xfId="72" applyFont="1" applyFill="1"/>
    <xf numFmtId="0" fontId="23" fillId="29" borderId="0" xfId="72" applyFont="1" applyFill="1" applyBorder="1"/>
    <xf numFmtId="0" fontId="32" fillId="29" borderId="0" xfId="72" applyFont="1" applyFill="1"/>
    <xf numFmtId="0" fontId="30" fillId="29" borderId="0" xfId="72" applyFont="1" applyFill="1" applyAlignment="1">
      <alignment horizontal="center"/>
    </xf>
    <xf numFmtId="0" fontId="24" fillId="29" borderId="37" xfId="72" applyFont="1" applyFill="1" applyBorder="1" applyAlignment="1">
      <alignment horizontal="center" vertical="center" wrapText="1"/>
    </xf>
    <xf numFmtId="0" fontId="24" fillId="29" borderId="38" xfId="72" applyFont="1" applyFill="1" applyBorder="1" applyAlignment="1">
      <alignment horizontal="center" vertical="center" wrapText="1"/>
    </xf>
    <xf numFmtId="0" fontId="24" fillId="29" borderId="39" xfId="72" applyFont="1" applyFill="1" applyBorder="1" applyAlignment="1">
      <alignment horizontal="center" vertical="center"/>
    </xf>
    <xf numFmtId="0" fontId="24" fillId="29" borderId="40" xfId="72" applyFont="1" applyFill="1" applyBorder="1" applyAlignment="1">
      <alignment horizontal="center" vertical="center"/>
    </xf>
    <xf numFmtId="0" fontId="1" fillId="0" borderId="0" xfId="72"/>
    <xf numFmtId="0" fontId="33" fillId="29" borderId="41" xfId="72" applyFont="1" applyFill="1" applyBorder="1" applyAlignment="1">
      <alignment horizontal="center" vertical="center" wrapText="1"/>
    </xf>
    <xf numFmtId="4" fontId="23" fillId="29" borderId="42" xfId="72" applyNumberFormat="1" applyFont="1" applyFill="1" applyBorder="1" applyAlignment="1">
      <alignment horizontal="center"/>
    </xf>
    <xf numFmtId="172" fontId="23" fillId="29" borderId="43" xfId="72" applyNumberFormat="1" applyFont="1" applyFill="1" applyBorder="1" applyAlignment="1">
      <alignment horizontal="center" vertical="center"/>
    </xf>
    <xf numFmtId="172" fontId="23" fillId="29" borderId="44" xfId="72" applyNumberFormat="1" applyFont="1" applyFill="1" applyBorder="1" applyAlignment="1">
      <alignment horizontal="center" vertical="center"/>
    </xf>
    <xf numFmtId="0" fontId="33" fillId="29" borderId="45" xfId="72" applyFont="1" applyFill="1" applyBorder="1" applyAlignment="1">
      <alignment horizontal="center" vertical="center" wrapText="1"/>
    </xf>
    <xf numFmtId="4" fontId="23" fillId="29" borderId="46" xfId="72" applyNumberFormat="1" applyFont="1" applyFill="1" applyBorder="1" applyAlignment="1">
      <alignment horizontal="center"/>
    </xf>
    <xf numFmtId="172" fontId="23" fillId="29" borderId="47" xfId="72" applyNumberFormat="1" applyFont="1" applyFill="1" applyBorder="1" applyAlignment="1">
      <alignment horizontal="center" vertical="center"/>
    </xf>
    <xf numFmtId="172" fontId="23" fillId="29" borderId="48" xfId="72" applyNumberFormat="1" applyFont="1" applyFill="1" applyBorder="1" applyAlignment="1">
      <alignment horizontal="center" vertical="center"/>
    </xf>
    <xf numFmtId="172" fontId="23" fillId="30" borderId="48" xfId="72" applyNumberFormat="1" applyFont="1" applyFill="1" applyBorder="1" applyAlignment="1">
      <alignment horizontal="center" vertical="center"/>
    </xf>
    <xf numFmtId="0" fontId="33" fillId="29" borderId="49" xfId="72" applyFont="1" applyFill="1" applyBorder="1" applyAlignment="1">
      <alignment horizontal="center" vertical="center" wrapText="1"/>
    </xf>
    <xf numFmtId="4" fontId="23" fillId="29" borderId="50" xfId="72" applyNumberFormat="1" applyFont="1" applyFill="1" applyBorder="1" applyAlignment="1">
      <alignment horizontal="center"/>
    </xf>
    <xf numFmtId="172" fontId="23" fillId="29" borderId="51" xfId="72" applyNumberFormat="1" applyFont="1" applyFill="1" applyBorder="1" applyAlignment="1">
      <alignment horizontal="center" vertical="center"/>
    </xf>
    <xf numFmtId="172" fontId="23" fillId="30" borderId="52" xfId="72" applyNumberFormat="1" applyFont="1" applyFill="1" applyBorder="1" applyAlignment="1">
      <alignment horizontal="center" vertical="center"/>
    </xf>
    <xf numFmtId="172" fontId="23" fillId="29" borderId="0" xfId="72" applyNumberFormat="1" applyFont="1" applyFill="1" applyAlignment="1">
      <alignment horizontal="center" vertical="center"/>
    </xf>
    <xf numFmtId="0" fontId="1" fillId="29" borderId="0" xfId="72" applyFont="1" applyFill="1"/>
    <xf numFmtId="0" fontId="37" fillId="29" borderId="0" xfId="72" applyFont="1" applyFill="1" applyAlignment="1">
      <alignment horizontal="center"/>
    </xf>
    <xf numFmtId="0" fontId="24" fillId="29" borderId="0" xfId="72" applyFont="1" applyFill="1" applyBorder="1" applyAlignment="1">
      <alignment horizontal="center" vertical="center" wrapText="1"/>
    </xf>
    <xf numFmtId="0" fontId="23" fillId="29" borderId="0" xfId="72" applyFont="1" applyFill="1" applyBorder="1" applyAlignment="1">
      <alignment horizontal="right"/>
    </xf>
    <xf numFmtId="0" fontId="23" fillId="29" borderId="0" xfId="72" applyFont="1" applyFill="1" applyBorder="1" applyAlignment="1">
      <alignment horizontal="center" vertical="center" wrapText="1"/>
    </xf>
    <xf numFmtId="4" fontId="23" fillId="29" borderId="0" xfId="72" applyNumberFormat="1" applyFont="1" applyFill="1" applyBorder="1" applyAlignment="1">
      <alignment horizontal="center"/>
    </xf>
    <xf numFmtId="168" fontId="23" fillId="29" borderId="0" xfId="72" applyNumberFormat="1" applyFont="1" applyFill="1" applyBorder="1"/>
    <xf numFmtId="0" fontId="1" fillId="29" borderId="0" xfId="72" applyFont="1" applyFill="1" applyBorder="1"/>
    <xf numFmtId="0" fontId="23" fillId="29" borderId="0" xfId="72" applyFont="1" applyFill="1" applyBorder="1" applyAlignment="1">
      <alignment horizontal="center"/>
    </xf>
    <xf numFmtId="0" fontId="23" fillId="29" borderId="0" xfId="72" applyFont="1" applyFill="1" applyAlignment="1">
      <alignment horizontal="center"/>
    </xf>
    <xf numFmtId="0" fontId="1" fillId="29" borderId="0" xfId="72" applyFont="1" applyFill="1" applyBorder="1" applyAlignment="1">
      <alignment horizontal="left" vertical="center" wrapText="1"/>
    </xf>
    <xf numFmtId="2" fontId="1" fillId="29" borderId="0" xfId="72" applyNumberFormat="1" applyFill="1"/>
    <xf numFmtId="0" fontId="38" fillId="29" borderId="0" xfId="72" applyFont="1" applyFill="1"/>
    <xf numFmtId="165" fontId="1" fillId="29" borderId="0" xfId="72" applyNumberFormat="1" applyFill="1"/>
    <xf numFmtId="0" fontId="69" fillId="30" borderId="0" xfId="71" applyFont="1" applyFill="1" applyAlignment="1">
      <alignment horizontal="right"/>
    </xf>
    <xf numFmtId="0" fontId="1" fillId="31" borderId="0" xfId="71" applyFont="1" applyFill="1"/>
    <xf numFmtId="0" fontId="37" fillId="31" borderId="0" xfId="71" applyFont="1" applyFill="1"/>
    <xf numFmtId="0" fontId="1" fillId="31" borderId="0" xfId="71" applyFill="1"/>
    <xf numFmtId="0" fontId="47" fillId="31" borderId="0" xfId="0" applyFont="1" applyFill="1"/>
    <xf numFmtId="0" fontId="70" fillId="30" borderId="0" xfId="71" applyFont="1" applyFill="1" applyAlignment="1">
      <alignment wrapText="1"/>
    </xf>
    <xf numFmtId="0" fontId="24" fillId="29" borderId="53" xfId="72" applyFont="1" applyFill="1" applyBorder="1" applyAlignment="1">
      <alignment horizontal="center" vertical="center"/>
    </xf>
    <xf numFmtId="172" fontId="23" fillId="29" borderId="54" xfId="72" applyNumberFormat="1" applyFont="1" applyFill="1" applyBorder="1" applyAlignment="1">
      <alignment horizontal="center" vertical="center"/>
    </xf>
    <xf numFmtId="172" fontId="23" fillId="29" borderId="55" xfId="72" applyNumberFormat="1" applyFont="1" applyFill="1" applyBorder="1" applyAlignment="1">
      <alignment horizontal="center" vertical="center"/>
    </xf>
    <xf numFmtId="172" fontId="23" fillId="29" borderId="56" xfId="72" applyNumberFormat="1" applyFont="1" applyFill="1" applyBorder="1" applyAlignment="1">
      <alignment horizontal="center" vertical="center"/>
    </xf>
    <xf numFmtId="0" fontId="65" fillId="30" borderId="0" xfId="0" applyFont="1" applyFill="1"/>
    <xf numFmtId="0" fontId="70" fillId="30" borderId="0" xfId="71" applyFont="1" applyFill="1"/>
    <xf numFmtId="0" fontId="70" fillId="30" borderId="0" xfId="71" applyFont="1" applyFill="1" applyAlignment="1">
      <alignment wrapText="1"/>
    </xf>
    <xf numFmtId="0" fontId="65" fillId="30" borderId="0" xfId="71" applyFont="1" applyFill="1"/>
    <xf numFmtId="3" fontId="70" fillId="30" borderId="0" xfId="71" applyNumberFormat="1" applyFont="1" applyFill="1" applyAlignment="1">
      <alignment wrapText="1"/>
    </xf>
    <xf numFmtId="0" fontId="51" fillId="29" borderId="30" xfId="0" applyFont="1" applyFill="1" applyBorder="1" applyAlignment="1">
      <alignment horizontal="center" vertical="center" wrapText="1"/>
    </xf>
    <xf numFmtId="0" fontId="51" fillId="29" borderId="25" xfId="0" applyFont="1" applyFill="1" applyBorder="1" applyAlignment="1">
      <alignment horizontal="center" vertical="center" wrapText="1"/>
    </xf>
    <xf numFmtId="0" fontId="51" fillId="29" borderId="29" xfId="0" applyFont="1" applyFill="1" applyBorder="1" applyAlignment="1">
      <alignment horizontal="center" vertical="center" wrapText="1"/>
    </xf>
    <xf numFmtId="0" fontId="51" fillId="29" borderId="24" xfId="0" applyFont="1" applyFill="1" applyBorder="1" applyAlignment="1">
      <alignment horizontal="center" vertical="center" wrapText="1"/>
    </xf>
    <xf numFmtId="0" fontId="49" fillId="29" borderId="0" xfId="0" applyFont="1" applyFill="1" applyBorder="1" applyAlignment="1">
      <alignment horizontal="left"/>
    </xf>
    <xf numFmtId="0" fontId="51" fillId="29" borderId="31" xfId="0" applyFont="1" applyFill="1" applyBorder="1" applyAlignment="1">
      <alignment horizontal="center" vertical="center" wrapText="1"/>
    </xf>
    <xf numFmtId="0" fontId="51" fillId="29" borderId="23" xfId="0" applyFont="1" applyFill="1" applyBorder="1" applyAlignment="1">
      <alignment horizontal="center" vertical="center" wrapText="1"/>
    </xf>
    <xf numFmtId="0" fontId="54" fillId="29" borderId="0" xfId="0" applyFont="1" applyFill="1" applyBorder="1" applyAlignment="1">
      <alignment horizontal="center" vertical="center" wrapText="1"/>
    </xf>
    <xf numFmtId="0" fontId="52" fillId="29" borderId="0" xfId="0" applyFont="1" applyFill="1" applyBorder="1" applyAlignment="1">
      <alignment horizontal="center"/>
    </xf>
    <xf numFmtId="2" fontId="50" fillId="29" borderId="0" xfId="0" applyNumberFormat="1" applyFont="1" applyFill="1" applyBorder="1" applyAlignment="1">
      <alignment horizontal="left" vertical="center"/>
    </xf>
    <xf numFmtId="0" fontId="26" fillId="29" borderId="0" xfId="47" applyFont="1" applyFill="1" applyBorder="1" applyAlignment="1">
      <alignment horizontal="left"/>
    </xf>
    <xf numFmtId="0" fontId="26" fillId="29" borderId="32" xfId="47" applyFont="1" applyFill="1" applyBorder="1" applyAlignment="1">
      <alignment horizontal="left"/>
    </xf>
    <xf numFmtId="0" fontId="47" fillId="29" borderId="0" xfId="0" applyFont="1" applyFill="1" applyBorder="1" applyAlignment="1"/>
    <xf numFmtId="0" fontId="26" fillId="29" borderId="0" xfId="0" applyFont="1" applyFill="1" applyBorder="1" applyAlignment="1">
      <alignment horizontal="center"/>
    </xf>
    <xf numFmtId="0" fontId="36" fillId="29" borderId="0" xfId="0" applyFont="1" applyFill="1" applyBorder="1" applyAlignment="1">
      <alignment horizontal="left" wrapText="1"/>
    </xf>
    <xf numFmtId="0" fontId="51" fillId="30" borderId="29" xfId="0" applyFont="1" applyFill="1" applyBorder="1" applyAlignment="1">
      <alignment horizontal="center" vertical="center" wrapText="1"/>
    </xf>
    <xf numFmtId="0" fontId="51" fillId="30" borderId="24" xfId="0" applyFont="1" applyFill="1" applyBorder="1" applyAlignment="1">
      <alignment horizontal="center" vertical="center" wrapText="1"/>
    </xf>
    <xf numFmtId="0" fontId="25" fillId="29" borderId="0" xfId="0" applyFont="1" applyFill="1" applyBorder="1" applyAlignment="1"/>
    <xf numFmtId="0" fontId="0" fillId="29" borderId="0" xfId="0" applyFill="1" applyBorder="1"/>
    <xf numFmtId="0" fontId="48" fillId="29" borderId="0" xfId="0" applyFont="1" applyFill="1" applyBorder="1" applyAlignment="1">
      <alignment wrapText="1"/>
    </xf>
    <xf numFmtId="0" fontId="61" fillId="29" borderId="0" xfId="0" applyFont="1" applyFill="1" applyBorder="1"/>
    <xf numFmtId="0" fontId="58" fillId="29" borderId="0" xfId="0" applyFont="1" applyFill="1" applyBorder="1" applyAlignment="1">
      <alignment horizontal="center"/>
    </xf>
    <xf numFmtId="0" fontId="54" fillId="29" borderId="0" xfId="0" applyFont="1" applyFill="1" applyBorder="1" applyAlignment="1">
      <alignment horizontal="left" wrapText="1"/>
    </xf>
    <xf numFmtId="0" fontId="56" fillId="29" borderId="0" xfId="0" applyFont="1" applyFill="1" applyBorder="1" applyAlignment="1">
      <alignment horizontal="center"/>
    </xf>
    <xf numFmtId="0" fontId="31" fillId="29" borderId="0" xfId="72" applyFont="1" applyFill="1" applyBorder="1"/>
    <xf numFmtId="0" fontId="37" fillId="29" borderId="0" xfId="72" applyFont="1" applyFill="1" applyBorder="1" applyAlignment="1">
      <alignment horizontal="center"/>
    </xf>
    <xf numFmtId="0" fontId="1" fillId="29" borderId="0" xfId="72" applyFill="1" applyBorder="1"/>
    <xf numFmtId="0" fontId="22" fillId="29" borderId="0" xfId="72" applyFont="1" applyFill="1" applyBorder="1" applyAlignment="1">
      <alignment wrapText="1"/>
    </xf>
    <xf numFmtId="0" fontId="37" fillId="29" borderId="0" xfId="72" applyFont="1" applyFill="1" applyBorder="1" applyAlignment="1">
      <alignment horizontal="left"/>
    </xf>
    <xf numFmtId="0" fontId="29" fillId="29" borderId="0" xfId="72" applyFont="1" applyFill="1" applyBorder="1"/>
    <xf numFmtId="0" fontId="50" fillId="29" borderId="0" xfId="0" applyFont="1" applyFill="1" applyBorder="1" applyAlignment="1">
      <alignment horizontal="left" vertical="center"/>
    </xf>
    <xf numFmtId="0" fontId="58" fillId="29" borderId="0" xfId="47" applyFont="1" applyFill="1" applyBorder="1" applyAlignment="1">
      <alignment horizontal="left"/>
    </xf>
    <xf numFmtId="0" fontId="54" fillId="29" borderId="0" xfId="0" applyFont="1" applyFill="1" applyBorder="1" applyAlignment="1">
      <alignment horizontal="center" wrapText="1"/>
    </xf>
    <xf numFmtId="0" fontId="37" fillId="29" borderId="0" xfId="0" applyFont="1" applyFill="1" applyBorder="1" applyAlignment="1">
      <alignment horizontal="center"/>
    </xf>
    <xf numFmtId="0" fontId="22" fillId="29" borderId="0" xfId="0" applyFont="1" applyFill="1" applyBorder="1" applyAlignment="1">
      <alignment wrapText="1"/>
    </xf>
    <xf numFmtId="0" fontId="37" fillId="29" borderId="0" xfId="0" applyFont="1" applyFill="1" applyBorder="1" applyAlignment="1">
      <alignment horizontal="left"/>
    </xf>
    <xf numFmtId="0" fontId="29" fillId="29" borderId="0" xfId="0" applyFont="1" applyFill="1" applyBorder="1"/>
    <xf numFmtId="0" fontId="31" fillId="29" borderId="0" xfId="0" applyFont="1" applyFill="1" applyBorder="1"/>
    <xf numFmtId="0" fontId="26" fillId="29" borderId="0" xfId="72" applyFont="1" applyFill="1" applyBorder="1" applyAlignment="1">
      <alignment horizontal="center"/>
    </xf>
  </cellXfs>
  <cellStyles count="7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4 2" xfId="17" xr:uid="{00000000-0005-0000-0000-000010000000}"/>
    <cellStyle name="60 % - Accent5" xfId="18" builtinId="48" customBuiltin="1"/>
    <cellStyle name="60 % - Accent6" xfId="19" builtinId="52" customBuiltin="1"/>
    <cellStyle name="60 % - Accent6 2" xfId="20" xr:uid="{00000000-0005-0000-0000-000013000000}"/>
    <cellStyle name="Accent1" xfId="21" builtinId="29" customBuiltin="1"/>
    <cellStyle name="Accent2" xfId="22" builtinId="33" customBuiltin="1"/>
    <cellStyle name="Accent2 2" xfId="23" xr:uid="{00000000-0005-0000-0000-000016000000}"/>
    <cellStyle name="Accent3" xfId="24" builtinId="37" customBuiltin="1"/>
    <cellStyle name="Accent3 2" xfId="25" xr:uid="{00000000-0005-0000-0000-000018000000}"/>
    <cellStyle name="Accent4" xfId="26" builtinId="41" customBuiltin="1"/>
    <cellStyle name="Accent4 2" xfId="27" xr:uid="{00000000-0005-0000-0000-00001A000000}"/>
    <cellStyle name="Accent5" xfId="28" builtinId="45" customBuiltin="1"/>
    <cellStyle name="Accent6" xfId="29" builtinId="49" customBuiltin="1"/>
    <cellStyle name="Accent6 2" xfId="30" xr:uid="{00000000-0005-0000-0000-00001D000000}"/>
    <cellStyle name="Avertissement" xfId="31" builtinId="11" customBuiltin="1"/>
    <cellStyle name="Calcul" xfId="32" builtinId="22" customBuiltin="1"/>
    <cellStyle name="Cellule liée" xfId="33" builtinId="24" customBuiltin="1"/>
    <cellStyle name="Comma [0]" xfId="34" xr:uid="{00000000-0005-0000-0000-000021000000}"/>
    <cellStyle name="Commentaire" xfId="35" xr:uid="{00000000-0005-0000-0000-000022000000}"/>
    <cellStyle name="Commentaire 2" xfId="36" xr:uid="{00000000-0005-0000-0000-000023000000}"/>
    <cellStyle name="Currency [0]" xfId="37" xr:uid="{00000000-0005-0000-0000-000024000000}"/>
    <cellStyle name="En-tête" xfId="38" xr:uid="{00000000-0005-0000-0000-000025000000}"/>
    <cellStyle name="En-tête 2" xfId="39" xr:uid="{00000000-0005-0000-0000-000026000000}"/>
    <cellStyle name="Entrée" xfId="40" builtinId="20" customBuiltin="1"/>
    <cellStyle name="Heading" xfId="41" xr:uid="{00000000-0005-0000-0000-000028000000}"/>
    <cellStyle name="Heading1" xfId="42" xr:uid="{00000000-0005-0000-0000-000029000000}"/>
    <cellStyle name="Insatisfaisant" xfId="43" builtinId="27" customBuiltin="1"/>
    <cellStyle name="Neutre" xfId="44" builtinId="28" customBuiltin="1"/>
    <cellStyle name="Normal" xfId="0" builtinId="0"/>
    <cellStyle name="Normal 2" xfId="45" xr:uid="{00000000-0005-0000-0000-00002D000000}"/>
    <cellStyle name="Normal 2 2" xfId="72" xr:uid="{00000000-0005-0000-0000-00002E000000}"/>
    <cellStyle name="Normal 3" xfId="46" xr:uid="{00000000-0005-0000-0000-00002F000000}"/>
    <cellStyle name="Normal 4" xfId="47" xr:uid="{00000000-0005-0000-0000-000030000000}"/>
    <cellStyle name="Normal 5" xfId="70" xr:uid="{00000000-0005-0000-0000-000031000000}"/>
    <cellStyle name="Normal 6" xfId="71" xr:uid="{00000000-0005-0000-0000-000032000000}"/>
    <cellStyle name="Pourcentage" xfId="48" builtinId="5"/>
    <cellStyle name="Pourcentage 2" xfId="49" xr:uid="{00000000-0005-0000-0000-000034000000}"/>
    <cellStyle name="Pourcentage 3" xfId="50" xr:uid="{00000000-0005-0000-0000-000035000000}"/>
    <cellStyle name="Result" xfId="51" xr:uid="{00000000-0005-0000-0000-000036000000}"/>
    <cellStyle name="Result2" xfId="52" xr:uid="{00000000-0005-0000-0000-000037000000}"/>
    <cellStyle name="Résultat" xfId="53" xr:uid="{00000000-0005-0000-0000-000038000000}"/>
    <cellStyle name="Résultat 2" xfId="54" xr:uid="{00000000-0005-0000-0000-000039000000}"/>
    <cellStyle name="Résultat2" xfId="55" xr:uid="{00000000-0005-0000-0000-00003A000000}"/>
    <cellStyle name="Résultat2 2" xfId="56" xr:uid="{00000000-0005-0000-0000-00003B000000}"/>
    <cellStyle name="Satisfaisant" xfId="57" builtinId="26" customBuiltin="1"/>
    <cellStyle name="Sortie" xfId="58" builtinId="21" customBuiltin="1"/>
    <cellStyle name="Texte explicatif" xfId="59" builtinId="53" customBuiltin="1"/>
    <cellStyle name="Titre 1" xfId="60" xr:uid="{00000000-0005-0000-0000-00003F000000}"/>
    <cellStyle name="Titre 2" xfId="61" xr:uid="{00000000-0005-0000-0000-000040000000}"/>
    <cellStyle name="Titre 1" xfId="62" builtinId="16" customBuiltin="1"/>
    <cellStyle name="Titre 2" xfId="63" builtinId="17" customBuiltin="1"/>
    <cellStyle name="Titre 3" xfId="64" builtinId="18" customBuiltin="1"/>
    <cellStyle name="Titre 4" xfId="65" builtinId="19" customBuiltin="1"/>
    <cellStyle name="Titre1" xfId="66" xr:uid="{00000000-0005-0000-0000-000045000000}"/>
    <cellStyle name="Titre1 2" xfId="67" xr:uid="{00000000-0005-0000-0000-000046000000}"/>
    <cellStyle name="Total" xfId="68" builtinId="25" customBuiltin="1"/>
    <cellStyle name="Vérification" xfId="69" builtinId="23" customBuiltin="1"/>
    <cellStyle name="XLConnect.Boolean" xfId="76" xr:uid="{00000000-0005-0000-0000-00004C000000}"/>
    <cellStyle name="XLConnect.DateTime" xfId="77" xr:uid="{00000000-0005-0000-0000-00004D000000}"/>
    <cellStyle name="XLConnect.Header" xfId="73" xr:uid="{00000000-0005-0000-0000-000049000000}"/>
    <cellStyle name="XLConnect.Numeric" xfId="75" xr:uid="{00000000-0005-0000-0000-00004B000000}"/>
    <cellStyle name="XLConnect.String" xfId="74" xr:uid="{00000000-0005-0000-0000-00004A000000}"/>
  </cellStyles>
  <dxfs count="70">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991A00"/>
      <rgbColor rgb="00008000"/>
      <rgbColor rgb="00000080"/>
      <rgbColor rgb="00FF950E"/>
      <rgbColor rgb="00800080"/>
      <rgbColor rgb="00008080"/>
      <rgbColor rgb="00C0C0C0"/>
      <rgbColor rgb="00808080"/>
      <rgbColor rgb="00999999"/>
      <rgbColor rgb="00CE181E"/>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B3B3B3"/>
      <rgbColor rgb="00FFCC00"/>
      <rgbColor rgb="00FF9900"/>
      <rgbColor rgb="00FF6600"/>
      <rgbColor rgb="00666699"/>
      <rgbColor rgb="00969696"/>
      <rgbColor rgb="00003366"/>
      <rgbColor rgb="00339966"/>
      <rgbColor rgb="00006600"/>
      <rgbColor rgb="00333300"/>
      <rgbColor rgb="00993300"/>
      <rgbColor rgb="00FF420E"/>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a:latin typeface="Marianne" panose="02000000000000000000" pitchFamily="50" charset="0"/>
              </a:rPr>
              <a:t>Volume de Tonnes Equivalent Carcasse</a:t>
            </a:r>
          </a:p>
        </c:rich>
      </c:tx>
      <c:layout>
        <c:manualLayout>
          <c:xMode val="edge"/>
          <c:yMode val="edge"/>
          <c:x val="1.7441254882509763E-2"/>
          <c:y val="1.7569695679931899E-2"/>
        </c:manualLayout>
      </c:layout>
      <c:overlay val="0"/>
    </c:title>
    <c:autoTitleDeleted val="0"/>
    <c:plotArea>
      <c:layout>
        <c:manualLayout>
          <c:layoutTarget val="inner"/>
          <c:xMode val="edge"/>
          <c:yMode val="edge"/>
          <c:x val="8.9317672091134878E-2"/>
          <c:y val="0.10511076603852909"/>
          <c:w val="0.85368600107038262"/>
          <c:h val="0.59132474742515639"/>
        </c:manualLayout>
      </c:layout>
      <c:barChart>
        <c:barDir val="col"/>
        <c:grouping val="clustered"/>
        <c:varyColors val="0"/>
        <c:ser>
          <c:idx val="2"/>
          <c:order val="1"/>
          <c:tx>
            <c:strRef>
              <c:f>'Evolution_abattages-total.ovin'!$R$12:$R$13</c:f>
              <c:strCache>
                <c:ptCount val="2"/>
                <c:pt idx="0">
                  <c:v>2022</c:v>
                </c:pt>
              </c:strCache>
            </c:strRef>
          </c:tx>
          <c:spPr>
            <a:solidFill>
              <a:schemeClr val="accent6">
                <a:lumMod val="40000"/>
                <a:lumOff val="60000"/>
              </a:schemeClr>
            </a:solidFill>
          </c:spPr>
          <c:invertIfNegative val="0"/>
          <c:cat>
            <c:strRef>
              <c:f>'Evolution_abattages-total.ovin'!$P$14:$P$25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'Evolution_abattages-total.ovin'!$R$14:$R$25</c:f>
              <c:numCache>
                <c:formatCode>#,##0</c:formatCode>
                <c:ptCount val="12"/>
                <c:pt idx="0">
                  <c:v>1578.693</c:v>
                </c:pt>
                <c:pt idx="1">
                  <c:v>1975.415</c:v>
                </c:pt>
                <c:pt idx="2">
                  <c:v>2525.7049999999999</c:v>
                </c:pt>
                <c:pt idx="3">
                  <c:v>2664.8009999999999</c:v>
                </c:pt>
                <c:pt idx="4">
                  <c:v>2149.9749999999999</c:v>
                </c:pt>
                <c:pt idx="5">
                  <c:v>2052.5889999999999</c:v>
                </c:pt>
                <c:pt idx="6">
                  <c:v>2165.9789999999998</c:v>
                </c:pt>
                <c:pt idx="7">
                  <c:v>2000.1310000000001</c:v>
                </c:pt>
                <c:pt idx="8">
                  <c:v>1622.6679999999999</c:v>
                </c:pt>
                <c:pt idx="9">
                  <c:v>1428.87</c:v>
                </c:pt>
                <c:pt idx="10">
                  <c:v>1332.681</c:v>
                </c:pt>
                <c:pt idx="11">
                  <c:v>1444.777</c:v>
                </c:pt>
              </c:numCache>
            </c:numRef>
          </c:val>
          <c:extLst>
            <c:ext xmlns:c16="http://schemas.microsoft.com/office/drawing/2014/chart" uri="{C3380CC4-5D6E-409C-BE32-E72D297353CC}">
              <c16:uniqueId val="{00000000-3414-4A5B-89E2-D127FFF20C4B}"/>
            </c:ext>
          </c:extLst>
        </c:ser>
        <c:ser>
          <c:idx val="3"/>
          <c:order val="2"/>
          <c:tx>
            <c:strRef>
              <c:f>'Evolution_abattages-total.ovin'!$S$12:$S$13</c:f>
              <c:strCache>
                <c:ptCount val="2"/>
                <c:pt idx="0">
                  <c:v>2023</c:v>
                </c:pt>
              </c:strCache>
            </c:strRef>
          </c:tx>
          <c:spPr>
            <a:solidFill>
              <a:schemeClr val="accent1">
                <a:lumMod val="60000"/>
                <a:lumOff val="40000"/>
              </a:schemeClr>
            </a:solidFill>
          </c:spPr>
          <c:invertIfNegative val="0"/>
          <c:cat>
            <c:strRef>
              <c:f>'Evolution_abattages-total.ovin'!$P$14:$P$25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'Evolution_abattages-total.ovin'!$S$14:$S$25</c:f>
              <c:numCache>
                <c:formatCode>#,##0</c:formatCode>
                <c:ptCount val="12"/>
                <c:pt idx="0">
                  <c:v>1563.519</c:v>
                </c:pt>
                <c:pt idx="1">
                  <c:v>1754.4649999999999</c:v>
                </c:pt>
                <c:pt idx="2">
                  <c:v>2506.386</c:v>
                </c:pt>
                <c:pt idx="3">
                  <c:v>2129.02</c:v>
                </c:pt>
                <c:pt idx="4">
                  <c:v>1957.444</c:v>
                </c:pt>
                <c:pt idx="5">
                  <c:v>2118.567</c:v>
                </c:pt>
                <c:pt idx="6">
                  <c:v>1730.1179999999999</c:v>
                </c:pt>
                <c:pt idx="7">
                  <c:v>1727.1980000000001</c:v>
                </c:pt>
                <c:pt idx="8">
                  <c:v>1405.6970000000001</c:v>
                </c:pt>
                <c:pt idx="9">
                  <c:v>1213.989</c:v>
                </c:pt>
                <c:pt idx="10">
                  <c:v>1092.231</c:v>
                </c:pt>
                <c:pt idx="11">
                  <c:v>1284.8109999999999</c:v>
                </c:pt>
              </c:numCache>
            </c:numRef>
          </c:val>
          <c:extLst>
            <c:ext xmlns:c16="http://schemas.microsoft.com/office/drawing/2014/chart" uri="{C3380CC4-5D6E-409C-BE32-E72D297353CC}">
              <c16:uniqueId val="{00000001-3414-4A5B-89E2-D127FFF20C4B}"/>
            </c:ext>
          </c:extLst>
        </c:ser>
        <c:ser>
          <c:idx val="4"/>
          <c:order val="3"/>
          <c:tx>
            <c:strRef>
              <c:f>'Evolution_abattages-total.ovin'!$T$12:$T$13</c:f>
              <c:strCache>
                <c:ptCount val="2"/>
                <c:pt idx="0">
                  <c:v>2024</c:v>
                </c:pt>
              </c:strCache>
            </c:strRef>
          </c:tx>
          <c:invertIfNegative val="0"/>
          <c:val>
            <c:numRef>
              <c:f>'Evolution_abattages-total.ovin'!$T$14:$T$25</c:f>
              <c:numCache>
                <c:formatCode>#,##0</c:formatCode>
                <c:ptCount val="12"/>
                <c:pt idx="0">
                  <c:v>1418.2840000000001</c:v>
                </c:pt>
                <c:pt idx="1">
                  <c:v>1699.498</c:v>
                </c:pt>
                <c:pt idx="2">
                  <c:v>2395.4879999999998</c:v>
                </c:pt>
                <c:pt idx="3">
                  <c:v>1734.83</c:v>
                </c:pt>
                <c:pt idx="4">
                  <c:v>1789.9259999999999</c:v>
                </c:pt>
                <c:pt idx="5">
                  <c:v>1794.377</c:v>
                </c:pt>
                <c:pt idx="6">
                  <c:v>1763.979</c:v>
                </c:pt>
                <c:pt idx="7">
                  <c:v>1563.8789999999999</c:v>
                </c:pt>
                <c:pt idx="8">
                  <c:v>1322.066</c:v>
                </c:pt>
                <c:pt idx="9">
                  <c:v>1088.9960000000001</c:v>
                </c:pt>
                <c:pt idx="10">
                  <c:v>909.53499999999997</c:v>
                </c:pt>
                <c:pt idx="11">
                  <c:v>1211.5609999999999</c:v>
                </c:pt>
              </c:numCache>
            </c:numRef>
          </c:val>
          <c:extLst>
            <c:ext xmlns:c16="http://schemas.microsoft.com/office/drawing/2014/chart" uri="{C3380CC4-5D6E-409C-BE32-E72D297353CC}">
              <c16:uniqueId val="{00000000-EB24-4B5E-A906-157F8696223A}"/>
            </c:ext>
          </c:extLst>
        </c:ser>
        <c:ser>
          <c:idx val="1"/>
          <c:order val="4"/>
          <c:tx>
            <c:strRef>
              <c:f>'Evolution_abattages-total.ovin'!$U$12:$U$13</c:f>
              <c:strCache>
                <c:ptCount val="2"/>
                <c:pt idx="0">
                  <c:v>2025</c:v>
                </c:pt>
              </c:strCache>
            </c:strRef>
          </c:tx>
          <c:invertIfNegative val="0"/>
          <c:val>
            <c:numRef>
              <c:f>'Evolution_abattages-total.ovin'!$U$14:$U$25</c:f>
              <c:numCache>
                <c:formatCode>#,##0</c:formatCode>
                <c:ptCount val="12"/>
                <c:pt idx="0">
                  <c:v>1294.665</c:v>
                </c:pt>
                <c:pt idx="1">
                  <c:v>1519.171</c:v>
                </c:pt>
                <c:pt idx="2">
                  <c:v>1754.433</c:v>
                </c:pt>
                <c:pt idx="3">
                  <c:v>2349.252</c:v>
                </c:pt>
                <c:pt idx="4">
                  <c:v>1635.386</c:v>
                </c:pt>
                <c:pt idx="5">
                  <c:v>1830.607</c:v>
                </c:pt>
                <c:pt idx="6">
                  <c:v>1824.136</c:v>
                </c:pt>
                <c:pt idx="7">
                  <c:v>1661.317</c:v>
                </c:pt>
                <c:pt idx="8">
                  <c:v>1523.72</c:v>
                </c:pt>
              </c:numCache>
            </c:numRef>
          </c:val>
          <c:extLst>
            <c:ext xmlns:c16="http://schemas.microsoft.com/office/drawing/2014/chart" uri="{C3380CC4-5D6E-409C-BE32-E72D297353CC}">
              <c16:uniqueId val="{00000002-3414-4A5B-89E2-D127FFF20C4B}"/>
            </c:ext>
          </c:extLst>
        </c:ser>
        <c:dLbls>
          <c:showLegendKey val="0"/>
          <c:showVal val="0"/>
          <c:showCatName val="0"/>
          <c:showSerName val="0"/>
          <c:showPercent val="0"/>
          <c:showBubbleSize val="0"/>
        </c:dLbls>
        <c:gapWidth val="150"/>
        <c:axId val="1602955024"/>
        <c:axId val="1"/>
      </c:barChart>
      <c:lineChart>
        <c:grouping val="standard"/>
        <c:varyColors val="0"/>
        <c:ser>
          <c:idx val="0"/>
          <c:order val="0"/>
          <c:tx>
            <c:strRef>
              <c:f>'Evolution_abattages-total.ovin'!$Q$12:$Q$13</c:f>
              <c:strCache>
                <c:ptCount val="2"/>
                <c:pt idx="0">
                  <c:v>Moyenne 2017-2021</c:v>
                </c:pt>
              </c:strCache>
            </c:strRef>
          </c:tx>
          <c:spPr>
            <a:ln>
              <a:solidFill>
                <a:srgbClr val="C00000"/>
              </a:solidFill>
              <a:prstDash val="sysDash"/>
            </a:ln>
          </c:spPr>
          <c:marker>
            <c:symbol val="none"/>
          </c:marker>
          <c:val>
            <c:numRef>
              <c:f>'Evolution_abattages-total.ovin'!$Q$14:$Q$25</c:f>
              <c:numCache>
                <c:formatCode>#,##0</c:formatCode>
                <c:ptCount val="12"/>
                <c:pt idx="0">
                  <c:v>1758.3011999999999</c:v>
                </c:pt>
                <c:pt idx="1">
                  <c:v>1954.1436000000001</c:v>
                </c:pt>
                <c:pt idx="2">
                  <c:v>2557.873</c:v>
                </c:pt>
                <c:pt idx="3">
                  <c:v>2534.7294000000002</c:v>
                </c:pt>
                <c:pt idx="4">
                  <c:v>2280.0334000000003</c:v>
                </c:pt>
                <c:pt idx="5">
                  <c:v>2168.8874000000005</c:v>
                </c:pt>
                <c:pt idx="6">
                  <c:v>2217.5907999999999</c:v>
                </c:pt>
                <c:pt idx="7">
                  <c:v>2024.2373999999995</c:v>
                </c:pt>
                <c:pt idx="8">
                  <c:v>1638.5042000000001</c:v>
                </c:pt>
                <c:pt idx="9">
                  <c:v>1550.587</c:v>
                </c:pt>
                <c:pt idx="10">
                  <c:v>1395.5354</c:v>
                </c:pt>
                <c:pt idx="11">
                  <c:v>1579.9563999999998</c:v>
                </c:pt>
              </c:numCache>
            </c:numRef>
          </c:val>
          <c:smooth val="0"/>
          <c:extLst>
            <c:ext xmlns:c16="http://schemas.microsoft.com/office/drawing/2014/chart" uri="{C3380CC4-5D6E-409C-BE32-E72D297353CC}">
              <c16:uniqueId val="{00000003-3414-4A5B-89E2-D127FFF20C4B}"/>
            </c:ext>
          </c:extLst>
        </c:ser>
        <c:dLbls>
          <c:showLegendKey val="0"/>
          <c:showVal val="0"/>
          <c:showCatName val="0"/>
          <c:showSerName val="0"/>
          <c:showPercent val="0"/>
          <c:showBubbleSize val="0"/>
        </c:dLbls>
        <c:marker val="1"/>
        <c:smooth val="0"/>
        <c:axId val="1602955024"/>
        <c:axId val="1"/>
      </c:lineChart>
      <c:catAx>
        <c:axId val="1602955024"/>
        <c:scaling>
          <c:orientation val="minMax"/>
        </c:scaling>
        <c:delete val="0"/>
        <c:axPos val="b"/>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3100"/>
          <c:min val="0"/>
        </c:scaling>
        <c:delete val="0"/>
        <c:axPos val="l"/>
        <c:majorGridlines>
          <c:spPr>
            <a:ln w="12700">
              <a:solidFill>
                <a:srgbClr val="999999"/>
              </a:solidFill>
              <a:prstDash val="sysDash"/>
            </a:ln>
          </c:spPr>
        </c:majorGridlines>
        <c:numFmt formatCode="#,##0"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2955024"/>
        <c:crossesAt val="1"/>
        <c:crossBetween val="between"/>
        <c:majorUnit val="1000"/>
      </c:valAx>
      <c:spPr>
        <a:noFill/>
        <a:ln w="25400">
          <a:noFill/>
        </a:ln>
      </c:spPr>
    </c:plotArea>
    <c:legend>
      <c:legendPos val="r"/>
      <c:layout>
        <c:manualLayout>
          <c:xMode val="edge"/>
          <c:yMode val="edge"/>
          <c:x val="6.2969577255544348E-2"/>
          <c:y val="0.82284538756979697"/>
          <c:w val="0.87794967863184803"/>
          <c:h val="0.17715479784685353"/>
        </c:manualLayout>
      </c:layout>
      <c:overlay val="0"/>
      <c:spPr>
        <a:noFill/>
        <a:ln w="25400">
          <a:noFill/>
        </a:ln>
      </c:spPr>
      <c:txPr>
        <a:bodyPr/>
        <a:lstStyle/>
        <a:p>
          <a:pPr>
            <a:defRPr sz="9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0"/>
          <c:tx>
            <c:strRef>
              <c:f>Evol_abattages_agneaux!$R$12</c:f>
              <c:strCache>
                <c:ptCount val="1"/>
                <c:pt idx="0">
                  <c:v>2022</c:v>
                </c:pt>
              </c:strCache>
            </c:strRef>
          </c:tx>
          <c:spPr>
            <a:solidFill>
              <a:schemeClr val="accent6">
                <a:lumMod val="40000"/>
                <a:lumOff val="60000"/>
              </a:schemeClr>
            </a:solidFill>
            <a:ln w="25400">
              <a:noFill/>
            </a:ln>
          </c:spPr>
          <c:invertIfNegative val="0"/>
          <c:cat>
            <c:strRef>
              <c:f>Evol_abattages_agneaux!$P$14:$P$25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Evol_abattages_agneaux!$R$14:$R$25</c:f>
              <c:numCache>
                <c:formatCode>#,##0</c:formatCode>
                <c:ptCount val="12"/>
                <c:pt idx="0">
                  <c:v>1373.758</c:v>
                </c:pt>
                <c:pt idx="1">
                  <c:v>1736.25</c:v>
                </c:pt>
                <c:pt idx="2">
                  <c:v>2232.4520000000002</c:v>
                </c:pt>
                <c:pt idx="3">
                  <c:v>2423.3209999999999</c:v>
                </c:pt>
                <c:pt idx="4">
                  <c:v>1800.1569999999999</c:v>
                </c:pt>
                <c:pt idx="5">
                  <c:v>1673.587</c:v>
                </c:pt>
                <c:pt idx="6">
                  <c:v>1823.432</c:v>
                </c:pt>
                <c:pt idx="7">
                  <c:v>1627.412</c:v>
                </c:pt>
                <c:pt idx="8">
                  <c:v>1325.5640000000001</c:v>
                </c:pt>
                <c:pt idx="9">
                  <c:v>1132.444</c:v>
                </c:pt>
                <c:pt idx="10">
                  <c:v>1064.769</c:v>
                </c:pt>
                <c:pt idx="11">
                  <c:v>1217.902</c:v>
                </c:pt>
              </c:numCache>
            </c:numRef>
          </c:val>
          <c:extLst>
            <c:ext xmlns:c16="http://schemas.microsoft.com/office/drawing/2014/chart" uri="{C3380CC4-5D6E-409C-BE32-E72D297353CC}">
              <c16:uniqueId val="{00000000-BCBA-4D5F-B2B2-A6A10EC6FD48}"/>
            </c:ext>
          </c:extLst>
        </c:ser>
        <c:ser>
          <c:idx val="3"/>
          <c:order val="1"/>
          <c:tx>
            <c:strRef>
              <c:f>Evol_abattages_agneaux!$S$12</c:f>
              <c:strCache>
                <c:ptCount val="1"/>
                <c:pt idx="0">
                  <c:v>2023</c:v>
                </c:pt>
              </c:strCache>
            </c:strRef>
          </c:tx>
          <c:spPr>
            <a:solidFill>
              <a:schemeClr val="accent1">
                <a:lumMod val="60000"/>
                <a:lumOff val="40000"/>
              </a:schemeClr>
            </a:solidFill>
          </c:spPr>
          <c:invertIfNegative val="0"/>
          <c:cat>
            <c:strRef>
              <c:f>Evol_abattages_agneaux!$P$14:$P$25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Evol_abattages_agneaux!$S$14:$S$25</c:f>
              <c:numCache>
                <c:formatCode>#,##0</c:formatCode>
                <c:ptCount val="12"/>
                <c:pt idx="0">
                  <c:v>1333.0360000000001</c:v>
                </c:pt>
                <c:pt idx="1">
                  <c:v>1551.797</c:v>
                </c:pt>
                <c:pt idx="2">
                  <c:v>2231.4009999999998</c:v>
                </c:pt>
                <c:pt idx="3">
                  <c:v>1893.56</c:v>
                </c:pt>
                <c:pt idx="4">
                  <c:v>1699.1980000000001</c:v>
                </c:pt>
                <c:pt idx="5">
                  <c:v>1801.5140000000001</c:v>
                </c:pt>
                <c:pt idx="6">
                  <c:v>1473.482</c:v>
                </c:pt>
                <c:pt idx="7">
                  <c:v>1488.9829999999999</c:v>
                </c:pt>
                <c:pt idx="8">
                  <c:v>1173.271</c:v>
                </c:pt>
                <c:pt idx="9">
                  <c:v>987.35200000000009</c:v>
                </c:pt>
                <c:pt idx="10">
                  <c:v>879.36500000000001</c:v>
                </c:pt>
                <c:pt idx="11">
                  <c:v>1104.1669999999999</c:v>
                </c:pt>
              </c:numCache>
            </c:numRef>
          </c:val>
          <c:extLst>
            <c:ext xmlns:c16="http://schemas.microsoft.com/office/drawing/2014/chart" uri="{C3380CC4-5D6E-409C-BE32-E72D297353CC}">
              <c16:uniqueId val="{00000001-BCBA-4D5F-B2B2-A6A10EC6FD48}"/>
            </c:ext>
          </c:extLst>
        </c:ser>
        <c:ser>
          <c:idx val="1"/>
          <c:order val="2"/>
          <c:tx>
            <c:strRef>
              <c:f>Evol_abattages_agneaux!$T$12</c:f>
              <c:strCache>
                <c:ptCount val="1"/>
                <c:pt idx="0">
                  <c:v>2024</c:v>
                </c:pt>
              </c:strCache>
            </c:strRef>
          </c:tx>
          <c:spPr>
            <a:solidFill>
              <a:schemeClr val="accent1">
                <a:lumMod val="75000"/>
              </a:schemeClr>
            </a:solidFill>
          </c:spPr>
          <c:invertIfNegative val="0"/>
          <c:val>
            <c:numRef>
              <c:f>Evol_abattages_agneaux!$T$14:$T$25</c:f>
              <c:numCache>
                <c:formatCode>#,##0</c:formatCode>
                <c:ptCount val="12"/>
                <c:pt idx="0">
                  <c:v>1250.5250000000001</c:v>
                </c:pt>
                <c:pt idx="1">
                  <c:v>1471.569</c:v>
                </c:pt>
                <c:pt idx="2">
                  <c:v>2186.6390000000001</c:v>
                </c:pt>
                <c:pt idx="3">
                  <c:v>1517.23</c:v>
                </c:pt>
                <c:pt idx="4">
                  <c:v>1525.5819999999999</c:v>
                </c:pt>
                <c:pt idx="5">
                  <c:v>1524.1420000000001</c:v>
                </c:pt>
                <c:pt idx="6">
                  <c:v>1484.3579999999999</c:v>
                </c:pt>
                <c:pt idx="7">
                  <c:v>1319.0309999999999</c:v>
                </c:pt>
                <c:pt idx="8">
                  <c:v>1089.6479999999999</c:v>
                </c:pt>
                <c:pt idx="9">
                  <c:v>907.32400000000007</c:v>
                </c:pt>
                <c:pt idx="10">
                  <c:v>747.08299999999997</c:v>
                </c:pt>
                <c:pt idx="11">
                  <c:v>1048.4090000000001</c:v>
                </c:pt>
              </c:numCache>
            </c:numRef>
          </c:val>
          <c:extLst>
            <c:ext xmlns:c16="http://schemas.microsoft.com/office/drawing/2014/chart" uri="{C3380CC4-5D6E-409C-BE32-E72D297353CC}">
              <c16:uniqueId val="{00000000-C976-4391-BA89-E05619CCFCBD}"/>
            </c:ext>
          </c:extLst>
        </c:ser>
        <c:ser>
          <c:idx val="4"/>
          <c:order val="3"/>
          <c:tx>
            <c:strRef>
              <c:f>Evol_abattages_agneaux!$U$12</c:f>
              <c:strCache>
                <c:ptCount val="1"/>
                <c:pt idx="0">
                  <c:v>2025</c:v>
                </c:pt>
              </c:strCache>
            </c:strRef>
          </c:tx>
          <c:spPr>
            <a:solidFill>
              <a:schemeClr val="accent2"/>
            </a:solidFill>
          </c:spPr>
          <c:invertIfNegative val="0"/>
          <c:val>
            <c:numRef>
              <c:f>Evol_abattages_agneaux!$U$14:$U$25</c:f>
              <c:numCache>
                <c:formatCode>#,##0</c:formatCode>
                <c:ptCount val="12"/>
                <c:pt idx="0">
                  <c:v>1146.252</c:v>
                </c:pt>
                <c:pt idx="1">
                  <c:v>1342.088</c:v>
                </c:pt>
                <c:pt idx="2">
                  <c:v>1574.1559999999999</c:v>
                </c:pt>
                <c:pt idx="3">
                  <c:v>2158.54</c:v>
                </c:pt>
                <c:pt idx="4">
                  <c:v>1377.175</c:v>
                </c:pt>
                <c:pt idx="5">
                  <c:v>1538.4939999999999</c:v>
                </c:pt>
                <c:pt idx="6">
                  <c:v>1526.0820000000001</c:v>
                </c:pt>
                <c:pt idx="7">
                  <c:v>1426.5629999999999</c:v>
                </c:pt>
                <c:pt idx="8">
                  <c:v>1287.3699999999999</c:v>
                </c:pt>
              </c:numCache>
            </c:numRef>
          </c:val>
          <c:extLst>
            <c:ext xmlns:c16="http://schemas.microsoft.com/office/drawing/2014/chart" uri="{C3380CC4-5D6E-409C-BE32-E72D297353CC}">
              <c16:uniqueId val="{00000002-BCBA-4D5F-B2B2-A6A10EC6FD48}"/>
            </c:ext>
          </c:extLst>
        </c:ser>
        <c:dLbls>
          <c:showLegendKey val="0"/>
          <c:showVal val="0"/>
          <c:showCatName val="0"/>
          <c:showSerName val="0"/>
          <c:showPercent val="0"/>
          <c:showBubbleSize val="0"/>
        </c:dLbls>
        <c:gapWidth val="150"/>
        <c:axId val="1604742224"/>
        <c:axId val="1"/>
      </c:barChart>
      <c:lineChart>
        <c:grouping val="standard"/>
        <c:varyColors val="0"/>
        <c:ser>
          <c:idx val="0"/>
          <c:order val="4"/>
          <c:tx>
            <c:strRef>
              <c:f>Evol_abattages_agneaux!$Q$12</c:f>
              <c:strCache>
                <c:ptCount val="1"/>
                <c:pt idx="0">
                  <c:v>Moyenne 2017-2021</c:v>
                </c:pt>
              </c:strCache>
            </c:strRef>
          </c:tx>
          <c:spPr>
            <a:ln>
              <a:solidFill>
                <a:srgbClr val="C00000"/>
              </a:solidFill>
              <a:prstDash val="sysDash"/>
            </a:ln>
          </c:spPr>
          <c:marker>
            <c:symbol val="none"/>
          </c:marker>
          <c:cat>
            <c:strRef>
              <c:f>Evol_abattages_agneaux!$P$14:$P$25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Evol_abattages_agneaux!$Q$14:$Q$25</c:f>
              <c:numCache>
                <c:formatCode>#,##0</c:formatCode>
                <c:ptCount val="12"/>
                <c:pt idx="0">
                  <c:v>1484.1925999999999</c:v>
                </c:pt>
                <c:pt idx="1">
                  <c:v>1643.5384000000001</c:v>
                </c:pt>
                <c:pt idx="2">
                  <c:v>2258.0552000000002</c:v>
                </c:pt>
                <c:pt idx="3">
                  <c:v>2226.6835999999998</c:v>
                </c:pt>
                <c:pt idx="4">
                  <c:v>1908.2644</c:v>
                </c:pt>
                <c:pt idx="5">
                  <c:v>1795.5879999999997</c:v>
                </c:pt>
                <c:pt idx="6">
                  <c:v>1868.2156</c:v>
                </c:pt>
                <c:pt idx="7">
                  <c:v>1679.8167999999998</c:v>
                </c:pt>
                <c:pt idx="8">
                  <c:v>1336.7237999999998</c:v>
                </c:pt>
                <c:pt idx="9">
                  <c:v>1246.6336000000001</c:v>
                </c:pt>
                <c:pt idx="10">
                  <c:v>1117.5984000000001</c:v>
                </c:pt>
                <c:pt idx="11">
                  <c:v>1314.3681999999999</c:v>
                </c:pt>
              </c:numCache>
            </c:numRef>
          </c:val>
          <c:smooth val="0"/>
          <c:extLst>
            <c:ext xmlns:c16="http://schemas.microsoft.com/office/drawing/2014/chart" uri="{C3380CC4-5D6E-409C-BE32-E72D297353CC}">
              <c16:uniqueId val="{00000003-BCBA-4D5F-B2B2-A6A10EC6FD48}"/>
            </c:ext>
          </c:extLst>
        </c:ser>
        <c:dLbls>
          <c:showLegendKey val="0"/>
          <c:showVal val="0"/>
          <c:showCatName val="0"/>
          <c:showSerName val="0"/>
          <c:showPercent val="0"/>
          <c:showBubbleSize val="0"/>
        </c:dLbls>
        <c:marker val="1"/>
        <c:smooth val="0"/>
        <c:axId val="1604742224"/>
        <c:axId val="1"/>
      </c:lineChart>
      <c:catAx>
        <c:axId val="1604742224"/>
        <c:scaling>
          <c:orientation val="minMax"/>
        </c:scaling>
        <c:delete val="0"/>
        <c:axPos val="b"/>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b="0" i="0" baseline="0">
                    <a:effectLst/>
                  </a:rPr>
                  <a:t>Volume en Tonnes Equivalent Carcasse</a:t>
                </a:r>
                <a:endParaRPr lang="fr-FR" sz="1000">
                  <a:effectLst/>
                </a:endParaRPr>
              </a:p>
            </c:rich>
          </c:tx>
          <c:layout>
            <c:manualLayout>
              <c:xMode val="edge"/>
              <c:yMode val="edge"/>
              <c:x val="3.0457379743419923E-2"/>
              <c:y val="3.2441761900385016E-2"/>
            </c:manualLayout>
          </c:layout>
          <c:overlay val="0"/>
          <c:spPr>
            <a:noFill/>
            <a:ln w="25400">
              <a:noFill/>
            </a:ln>
          </c:spPr>
        </c:title>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3000"/>
        </c:scaling>
        <c:delete val="0"/>
        <c:axPos val="l"/>
        <c:majorGridlines>
          <c:spPr>
            <a:ln w="12700">
              <a:solidFill>
                <a:srgbClr val="999999"/>
              </a:solidFill>
              <a:prstDash val="sysDash"/>
            </a:ln>
          </c:spPr>
        </c:majorGridlines>
        <c:numFmt formatCode="#,##0"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4742224"/>
        <c:crossesAt val="1"/>
        <c:crossBetween val="between"/>
        <c:majorUnit val="600"/>
        <c:minorUnit val="300"/>
      </c:valAx>
      <c:spPr>
        <a:noFill/>
        <a:ln w="25400">
          <a:noFill/>
        </a:ln>
      </c:spPr>
    </c:plotArea>
    <c:legend>
      <c:legendPos val="r"/>
      <c:layout>
        <c:manualLayout>
          <c:xMode val="edge"/>
          <c:yMode val="edge"/>
          <c:x val="7.7575293742487797E-2"/>
          <c:y val="0.84481918359426855"/>
          <c:w val="0.75911570757806235"/>
          <c:h val="0.15518065944245682"/>
        </c:manualLayout>
      </c:layout>
      <c:overlay val="0"/>
      <c:spPr>
        <a:noFill/>
        <a:ln w="25400">
          <a:noFill/>
        </a:ln>
      </c:spPr>
      <c:txPr>
        <a:bodyPr/>
        <a:lstStyle/>
        <a:p>
          <a:pPr>
            <a:defRPr sz="9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Marianne"/>
                <a:ea typeface="Marianne"/>
                <a:cs typeface="Marianne"/>
              </a:defRPr>
            </a:pPr>
            <a:r>
              <a:rPr lang="fr-FR"/>
              <a:t>Prix €/kg de carcasse</a:t>
            </a:r>
          </a:p>
        </c:rich>
      </c:tx>
      <c:layout>
        <c:manualLayout>
          <c:xMode val="edge"/>
          <c:yMode val="edge"/>
          <c:x val="5.138491140564725E-2"/>
          <c:y val="2.1903426455254737E-2"/>
        </c:manualLayout>
      </c:layout>
      <c:overlay val="0"/>
    </c:title>
    <c:autoTitleDeleted val="0"/>
    <c:plotArea>
      <c:layout>
        <c:manualLayout>
          <c:layoutTarget val="inner"/>
          <c:xMode val="edge"/>
          <c:yMode val="edge"/>
          <c:x val="8.3505826564649624E-2"/>
          <c:y val="0.10094978664891988"/>
          <c:w val="0.88190299762178748"/>
          <c:h val="0.62147212405741303"/>
        </c:manualLayout>
      </c:layout>
      <c:lineChart>
        <c:grouping val="standard"/>
        <c:varyColors val="0"/>
        <c:ser>
          <c:idx val="3"/>
          <c:order val="0"/>
          <c:tx>
            <c:strRef>
              <c:f>cotations_agneauxcouverts_R!$C$12</c:f>
              <c:strCache>
                <c:ptCount val="1"/>
                <c:pt idx="0">
                  <c:v>Moyenne 2019-2021</c:v>
                </c:pt>
              </c:strCache>
            </c:strRef>
          </c:tx>
          <c:spPr>
            <a:ln w="25400">
              <a:solidFill>
                <a:srgbClr val="ED7D31">
                  <a:lumMod val="50000"/>
                </a:srgbClr>
              </a:solidFill>
              <a:prstDash val="sysDash"/>
            </a:ln>
          </c:spPr>
          <c:marker>
            <c:symbol val="none"/>
          </c:marker>
          <c:cat>
            <c:numRef>
              <c:f>cotations_agneauxcouverts_R!$B$13:$B$64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cotations_agneauxcouverts_R!$C$13:$C$64</c:f>
              <c:numCache>
                <c:formatCode>#,##0.00</c:formatCode>
                <c:ptCount val="52"/>
                <c:pt idx="0">
                  <c:v>6.8999999999999995</c:v>
                </c:pt>
                <c:pt idx="1">
                  <c:v>6.8900000000000006</c:v>
                </c:pt>
                <c:pt idx="2">
                  <c:v>6.8066666666666675</c:v>
                </c:pt>
                <c:pt idx="3">
                  <c:v>6.7766666666666664</c:v>
                </c:pt>
                <c:pt idx="4">
                  <c:v>6.7100000000000009</c:v>
                </c:pt>
                <c:pt idx="5">
                  <c:v>6.6700000000000008</c:v>
                </c:pt>
                <c:pt idx="6">
                  <c:v>6.6833333333333336</c:v>
                </c:pt>
                <c:pt idx="7">
                  <c:v>6.75</c:v>
                </c:pt>
                <c:pt idx="8">
                  <c:v>6.830000000000001</c:v>
                </c:pt>
                <c:pt idx="9">
                  <c:v>6.8966666666666674</c:v>
                </c:pt>
                <c:pt idx="10">
                  <c:v>6.956666666666667</c:v>
                </c:pt>
                <c:pt idx="11">
                  <c:v>7.0133333333333328</c:v>
                </c:pt>
                <c:pt idx="12">
                  <c:v>6.9766666666666666</c:v>
                </c:pt>
                <c:pt idx="13">
                  <c:v>6.9833333333333334</c:v>
                </c:pt>
                <c:pt idx="14">
                  <c:v>7.0533333333333337</c:v>
                </c:pt>
                <c:pt idx="15">
                  <c:v>7.0466666666666669</c:v>
                </c:pt>
                <c:pt idx="16">
                  <c:v>7.0200000000000005</c:v>
                </c:pt>
                <c:pt idx="17">
                  <c:v>6.9833333333333334</c:v>
                </c:pt>
                <c:pt idx="18">
                  <c:v>6.96</c:v>
                </c:pt>
                <c:pt idx="19">
                  <c:v>6.916666666666667</c:v>
                </c:pt>
                <c:pt idx="20">
                  <c:v>6.916666666666667</c:v>
                </c:pt>
                <c:pt idx="21">
                  <c:v>6.9233333333333329</c:v>
                </c:pt>
                <c:pt idx="22">
                  <c:v>6.876666666666666</c:v>
                </c:pt>
                <c:pt idx="23">
                  <c:v>6.8533333333333326</c:v>
                </c:pt>
                <c:pt idx="24">
                  <c:v>6.8466666666666667</c:v>
                </c:pt>
                <c:pt idx="25">
                  <c:v>6.84</c:v>
                </c:pt>
                <c:pt idx="26">
                  <c:v>6.836666666666666</c:v>
                </c:pt>
                <c:pt idx="27">
                  <c:v>6.8500000000000005</c:v>
                </c:pt>
                <c:pt idx="28">
                  <c:v>6.8966666666666656</c:v>
                </c:pt>
                <c:pt idx="29">
                  <c:v>6.9433333333333325</c:v>
                </c:pt>
                <c:pt idx="30">
                  <c:v>6.996666666666667</c:v>
                </c:pt>
                <c:pt idx="31">
                  <c:v>7.0466666666666669</c:v>
                </c:pt>
                <c:pt idx="32">
                  <c:v>7.0133333333333328</c:v>
                </c:pt>
                <c:pt idx="33">
                  <c:v>7.0633333333333335</c:v>
                </c:pt>
                <c:pt idx="34">
                  <c:v>7.1099999999999994</c:v>
                </c:pt>
                <c:pt idx="35">
                  <c:v>7.1333333333333329</c:v>
                </c:pt>
                <c:pt idx="36">
                  <c:v>7.1499999999999995</c:v>
                </c:pt>
                <c:pt idx="37">
                  <c:v>7.2266666666666666</c:v>
                </c:pt>
                <c:pt idx="38">
                  <c:v>7.2666666666666666</c:v>
                </c:pt>
                <c:pt idx="39">
                  <c:v>7.2600000000000007</c:v>
                </c:pt>
                <c:pt idx="40">
                  <c:v>7.2700000000000005</c:v>
                </c:pt>
                <c:pt idx="41">
                  <c:v>7.2766666666666664</c:v>
                </c:pt>
                <c:pt idx="42">
                  <c:v>7.2966666666666669</c:v>
                </c:pt>
                <c:pt idx="43">
                  <c:v>7.3466666666666667</c:v>
                </c:pt>
                <c:pt idx="44">
                  <c:v>7.37</c:v>
                </c:pt>
                <c:pt idx="45">
                  <c:v>7.4099999999999993</c:v>
                </c:pt>
                <c:pt idx="46">
                  <c:v>7.4333333333333336</c:v>
                </c:pt>
                <c:pt idx="47">
                  <c:v>7.4333333333333327</c:v>
                </c:pt>
                <c:pt idx="48">
                  <c:v>7.4733333333333336</c:v>
                </c:pt>
                <c:pt idx="49">
                  <c:v>7.47</c:v>
                </c:pt>
                <c:pt idx="50">
                  <c:v>7.4933333333333323</c:v>
                </c:pt>
                <c:pt idx="51">
                  <c:v>7.53</c:v>
                </c:pt>
              </c:numCache>
            </c:numRef>
          </c:val>
          <c:smooth val="0"/>
          <c:extLst>
            <c:ext xmlns:c16="http://schemas.microsoft.com/office/drawing/2014/chart" uri="{C3380CC4-5D6E-409C-BE32-E72D297353CC}">
              <c16:uniqueId val="{00000000-738C-4467-B246-AD00DB2EA9B2}"/>
            </c:ext>
          </c:extLst>
        </c:ser>
        <c:ser>
          <c:idx val="0"/>
          <c:order val="1"/>
          <c:tx>
            <c:strRef>
              <c:f>cotations_agneauxcouverts_R!$D$12</c:f>
              <c:strCache>
                <c:ptCount val="1"/>
                <c:pt idx="0">
                  <c:v>2022</c:v>
                </c:pt>
              </c:strCache>
            </c:strRef>
          </c:tx>
          <c:spPr>
            <a:ln w="25400">
              <a:solidFill>
                <a:srgbClr val="5B9BD5">
                  <a:lumMod val="75000"/>
                </a:srgbClr>
              </a:solidFill>
            </a:ln>
          </c:spPr>
          <c:marker>
            <c:symbol val="none"/>
          </c:marker>
          <c:cat>
            <c:numRef>
              <c:f>cotations_agneauxcouverts_R!$B$13:$B$64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cotations_agneauxcouverts_R!$D$13:$D$64</c:f>
              <c:numCache>
                <c:formatCode>#,##0.00</c:formatCode>
                <c:ptCount val="52"/>
                <c:pt idx="0">
                  <c:v>8.09</c:v>
                </c:pt>
                <c:pt idx="1">
                  <c:v>8.01</c:v>
                </c:pt>
                <c:pt idx="2">
                  <c:v>7.93</c:v>
                </c:pt>
                <c:pt idx="3">
                  <c:v>7.88</c:v>
                </c:pt>
                <c:pt idx="4">
                  <c:v>7.85</c:v>
                </c:pt>
                <c:pt idx="5">
                  <c:v>7.74</c:v>
                </c:pt>
                <c:pt idx="6">
                  <c:v>7.73</c:v>
                </c:pt>
                <c:pt idx="7">
                  <c:v>7.7</c:v>
                </c:pt>
                <c:pt idx="8">
                  <c:v>7.73</c:v>
                </c:pt>
                <c:pt idx="9">
                  <c:v>7.8</c:v>
                </c:pt>
                <c:pt idx="10">
                  <c:v>7.84</c:v>
                </c:pt>
                <c:pt idx="11">
                  <c:v>7.91</c:v>
                </c:pt>
                <c:pt idx="12" formatCode="General">
                  <c:v>7.92</c:v>
                </c:pt>
                <c:pt idx="13" formatCode="General">
                  <c:v>8.2200000000000006</c:v>
                </c:pt>
                <c:pt idx="14" formatCode="General">
                  <c:v>8.2200000000000006</c:v>
                </c:pt>
                <c:pt idx="15" formatCode="General">
                  <c:v>8.24</c:v>
                </c:pt>
                <c:pt idx="16" formatCode="General">
                  <c:v>8.1199999999999992</c:v>
                </c:pt>
                <c:pt idx="17" formatCode="General">
                  <c:v>8.1300000000000008</c:v>
                </c:pt>
                <c:pt idx="18" formatCode="General">
                  <c:v>8.18</c:v>
                </c:pt>
                <c:pt idx="19" formatCode="0.00">
                  <c:v>8.23</c:v>
                </c:pt>
                <c:pt idx="20" formatCode="0.00">
                  <c:v>8.14</c:v>
                </c:pt>
                <c:pt idx="21" formatCode="0.00">
                  <c:v>8.16</c:v>
                </c:pt>
                <c:pt idx="22" formatCode="0.00">
                  <c:v>8.1999999999999993</c:v>
                </c:pt>
                <c:pt idx="23" formatCode="0.00">
                  <c:v>8.2899999999999991</c:v>
                </c:pt>
                <c:pt idx="24" formatCode="0.00">
                  <c:v>8.31</c:v>
                </c:pt>
                <c:pt idx="25" formatCode="0.00">
                  <c:v>8.32</c:v>
                </c:pt>
                <c:pt idx="26" formatCode="0.00">
                  <c:v>8.4499999999999993</c:v>
                </c:pt>
                <c:pt idx="27" formatCode="0.00">
                  <c:v>8.4499999999999993</c:v>
                </c:pt>
                <c:pt idx="28" formatCode="0.00">
                  <c:v>8.4600000000000009</c:v>
                </c:pt>
                <c:pt idx="29" formatCode="0.00">
                  <c:v>8.43</c:v>
                </c:pt>
                <c:pt idx="30" formatCode="0.00">
                  <c:v>8.42</c:v>
                </c:pt>
                <c:pt idx="31" formatCode="General">
                  <c:v>8.41</c:v>
                </c:pt>
                <c:pt idx="32" formatCode="General">
                  <c:v>8.42</c:v>
                </c:pt>
                <c:pt idx="33" formatCode="General">
                  <c:v>8.43</c:v>
                </c:pt>
                <c:pt idx="34" formatCode="General">
                  <c:v>8.4</c:v>
                </c:pt>
                <c:pt idx="35" formatCode="General">
                  <c:v>8.4</c:v>
                </c:pt>
                <c:pt idx="36" formatCode="General">
                  <c:v>8.43</c:v>
                </c:pt>
                <c:pt idx="37" formatCode="General">
                  <c:v>8.41</c:v>
                </c:pt>
                <c:pt idx="38" formatCode="General">
                  <c:v>8.44</c:v>
                </c:pt>
                <c:pt idx="39" formatCode="General">
                  <c:v>8.4600000000000009</c:v>
                </c:pt>
                <c:pt idx="40" formatCode="General">
                  <c:v>8.4700000000000006</c:v>
                </c:pt>
                <c:pt idx="41" formatCode="General">
                  <c:v>8.4499999999999993</c:v>
                </c:pt>
                <c:pt idx="42" formatCode="General">
                  <c:v>8.4600000000000009</c:v>
                </c:pt>
                <c:pt idx="43" formatCode="General">
                  <c:v>8.49</c:v>
                </c:pt>
                <c:pt idx="44" formatCode="General">
                  <c:v>8.5299999999999994</c:v>
                </c:pt>
                <c:pt idx="45" formatCode="General">
                  <c:v>8.6199999999999992</c:v>
                </c:pt>
                <c:pt idx="46" formatCode="General">
                  <c:v>8.68</c:v>
                </c:pt>
                <c:pt idx="47" formatCode="General">
                  <c:v>8.77</c:v>
                </c:pt>
                <c:pt idx="48" formatCode="General">
                  <c:v>8.76</c:v>
                </c:pt>
                <c:pt idx="49" formatCode="General">
                  <c:v>8.7799999999999994</c:v>
                </c:pt>
                <c:pt idx="50" formatCode="General">
                  <c:v>8.76</c:v>
                </c:pt>
                <c:pt idx="51" formatCode="General">
                  <c:v>8.69</c:v>
                </c:pt>
              </c:numCache>
            </c:numRef>
          </c:val>
          <c:smooth val="0"/>
          <c:extLst>
            <c:ext xmlns:c16="http://schemas.microsoft.com/office/drawing/2014/chart" uri="{C3380CC4-5D6E-409C-BE32-E72D297353CC}">
              <c16:uniqueId val="{00000003-738C-4467-B246-AD00DB2EA9B2}"/>
            </c:ext>
          </c:extLst>
        </c:ser>
        <c:ser>
          <c:idx val="1"/>
          <c:order val="2"/>
          <c:tx>
            <c:strRef>
              <c:f>cotations_agneauxcouverts_R!$E$12</c:f>
              <c:strCache>
                <c:ptCount val="1"/>
                <c:pt idx="0">
                  <c:v>2023</c:v>
                </c:pt>
              </c:strCache>
            </c:strRef>
          </c:tx>
          <c:marker>
            <c:symbol val="none"/>
          </c:marker>
          <c:val>
            <c:numRef>
              <c:f>cotations_agneauxcouverts_R!$E$13:$E$64</c:f>
              <c:numCache>
                <c:formatCode>#,##0.00</c:formatCode>
                <c:ptCount val="52"/>
                <c:pt idx="0">
                  <c:v>8.58</c:v>
                </c:pt>
                <c:pt idx="1">
                  <c:v>8.43</c:v>
                </c:pt>
                <c:pt idx="2">
                  <c:v>8.3699999999999992</c:v>
                </c:pt>
                <c:pt idx="3">
                  <c:v>8.2899999999999991</c:v>
                </c:pt>
                <c:pt idx="4">
                  <c:v>8.18</c:v>
                </c:pt>
                <c:pt idx="5">
                  <c:v>8.15</c:v>
                </c:pt>
                <c:pt idx="6">
                  <c:v>8.17</c:v>
                </c:pt>
                <c:pt idx="7">
                  <c:v>8.1199999999999992</c:v>
                </c:pt>
                <c:pt idx="8">
                  <c:v>8.18</c:v>
                </c:pt>
                <c:pt idx="9">
                  <c:v>8.2799999999999994</c:v>
                </c:pt>
                <c:pt idx="10">
                  <c:v>8.39</c:v>
                </c:pt>
                <c:pt idx="11">
                  <c:v>8.59</c:v>
                </c:pt>
                <c:pt idx="12" formatCode="General">
                  <c:v>8.65</c:v>
                </c:pt>
                <c:pt idx="13" formatCode="General">
                  <c:v>8.68</c:v>
                </c:pt>
                <c:pt idx="14" formatCode="General">
                  <c:v>8.65</c:v>
                </c:pt>
                <c:pt idx="15" formatCode="General">
                  <c:v>8.61</c:v>
                </c:pt>
                <c:pt idx="16" formatCode="General">
                  <c:v>8.64</c:v>
                </c:pt>
                <c:pt idx="17" formatCode="General">
                  <c:v>8.59</c:v>
                </c:pt>
                <c:pt idx="18" formatCode="General">
                  <c:v>8.6199999999999992</c:v>
                </c:pt>
                <c:pt idx="19" formatCode="0.00">
                  <c:v>8.58</c:v>
                </c:pt>
                <c:pt idx="20" formatCode="0.00">
                  <c:v>8.56</c:v>
                </c:pt>
                <c:pt idx="21" formatCode="0.00">
                  <c:v>8.57</c:v>
                </c:pt>
                <c:pt idx="22" formatCode="0.00">
                  <c:v>8.58</c:v>
                </c:pt>
                <c:pt idx="23" formatCode="0.00">
                  <c:v>8.58</c:v>
                </c:pt>
                <c:pt idx="24" formatCode="0.00">
                  <c:v>8.61</c:v>
                </c:pt>
                <c:pt idx="25" formatCode="0.00">
                  <c:v>8.6</c:v>
                </c:pt>
                <c:pt idx="26" formatCode="0.00">
                  <c:v>8.58</c:v>
                </c:pt>
                <c:pt idx="27" formatCode="0.00">
                  <c:v>8.59</c:v>
                </c:pt>
                <c:pt idx="28" formatCode="0.00">
                  <c:v>8.5399999999999991</c:v>
                </c:pt>
                <c:pt idx="29" formatCode="0.00">
                  <c:v>8.4600000000000009</c:v>
                </c:pt>
                <c:pt idx="30" formatCode="0.00">
                  <c:v>8.44</c:v>
                </c:pt>
                <c:pt idx="31" formatCode="General">
                  <c:v>8.42</c:v>
                </c:pt>
                <c:pt idx="32" formatCode="General">
                  <c:v>8.41</c:v>
                </c:pt>
                <c:pt idx="33" formatCode="General">
                  <c:v>8.42</c:v>
                </c:pt>
                <c:pt idx="34" formatCode="General">
                  <c:v>8.3800000000000008</c:v>
                </c:pt>
                <c:pt idx="35" formatCode="General">
                  <c:v>8.39</c:v>
                </c:pt>
                <c:pt idx="36" formatCode="General">
                  <c:v>8.49</c:v>
                </c:pt>
                <c:pt idx="37" formatCode="General">
                  <c:v>8.5399999999999991</c:v>
                </c:pt>
                <c:pt idx="38" formatCode="General">
                  <c:v>8.52</c:v>
                </c:pt>
                <c:pt idx="39" formatCode="General">
                  <c:v>8.59</c:v>
                </c:pt>
                <c:pt idx="40" formatCode="General">
                  <c:v>8.67</c:v>
                </c:pt>
                <c:pt idx="41" formatCode="General">
                  <c:v>8.77</c:v>
                </c:pt>
                <c:pt idx="42" formatCode="General">
                  <c:v>8.86</c:v>
                </c:pt>
                <c:pt idx="43" formatCode="General">
                  <c:v>8.9</c:v>
                </c:pt>
                <c:pt idx="44" formatCode="General">
                  <c:v>9.02</c:v>
                </c:pt>
                <c:pt idx="45" formatCode="General">
                  <c:v>9.02</c:v>
                </c:pt>
                <c:pt idx="46" formatCode="General">
                  <c:v>9.02</c:v>
                </c:pt>
                <c:pt idx="47" formatCode="General">
                  <c:v>9.11</c:v>
                </c:pt>
                <c:pt idx="48" formatCode="General">
                  <c:v>8.9600000000000009</c:v>
                </c:pt>
                <c:pt idx="49" formatCode="General">
                  <c:v>9.1300000000000008</c:v>
                </c:pt>
                <c:pt idx="50" formatCode="General">
                  <c:v>9.2100000000000009</c:v>
                </c:pt>
                <c:pt idx="51" formatCode="General">
                  <c:v>9.1999999999999993</c:v>
                </c:pt>
              </c:numCache>
            </c:numRef>
          </c:val>
          <c:smooth val="0"/>
          <c:extLst>
            <c:ext xmlns:c16="http://schemas.microsoft.com/office/drawing/2014/chart" uri="{C3380CC4-5D6E-409C-BE32-E72D297353CC}">
              <c16:uniqueId val="{00000000-4F39-4AA6-BB81-18BC25559D5C}"/>
            </c:ext>
          </c:extLst>
        </c:ser>
        <c:ser>
          <c:idx val="4"/>
          <c:order val="3"/>
          <c:tx>
            <c:strRef>
              <c:f>cotations_agneauxcouverts_R!$F$12</c:f>
              <c:strCache>
                <c:ptCount val="1"/>
                <c:pt idx="0">
                  <c:v>2024</c:v>
                </c:pt>
              </c:strCache>
            </c:strRef>
          </c:tx>
          <c:marker>
            <c:symbol val="none"/>
          </c:marker>
          <c:val>
            <c:numRef>
              <c:f>cotations_agneauxcouverts_R!$F$13:$F$64</c:f>
              <c:numCache>
                <c:formatCode>#,##0.00</c:formatCode>
                <c:ptCount val="52"/>
                <c:pt idx="0">
                  <c:v>9.2200000000000006</c:v>
                </c:pt>
                <c:pt idx="1">
                  <c:v>9.1300000000000008</c:v>
                </c:pt>
                <c:pt idx="2">
                  <c:v>9.07</c:v>
                </c:pt>
                <c:pt idx="3">
                  <c:v>8.9</c:v>
                </c:pt>
                <c:pt idx="4">
                  <c:v>8.77</c:v>
                </c:pt>
                <c:pt idx="5">
                  <c:v>8.6999999999999993</c:v>
                </c:pt>
                <c:pt idx="6">
                  <c:v>8.76</c:v>
                </c:pt>
                <c:pt idx="7">
                  <c:v>8.81</c:v>
                </c:pt>
                <c:pt idx="8">
                  <c:v>9.06</c:v>
                </c:pt>
                <c:pt idx="9">
                  <c:v>9.1999999999999993</c:v>
                </c:pt>
                <c:pt idx="10">
                  <c:v>9.48</c:v>
                </c:pt>
                <c:pt idx="11">
                  <c:v>9.7200000000000006</c:v>
                </c:pt>
                <c:pt idx="12" formatCode="General">
                  <c:v>9.7200000000000006</c:v>
                </c:pt>
                <c:pt idx="13" formatCode="General">
                  <c:v>9.6999999999999993</c:v>
                </c:pt>
                <c:pt idx="14" formatCode="General">
                  <c:v>9.75</c:v>
                </c:pt>
                <c:pt idx="15" formatCode="General">
                  <c:v>9.77</c:v>
                </c:pt>
                <c:pt idx="16" formatCode="General">
                  <c:v>9.84</c:v>
                </c:pt>
                <c:pt idx="17" formatCode="General">
                  <c:v>9.8699999999999992</c:v>
                </c:pt>
                <c:pt idx="18" formatCode="General">
                  <c:v>9.84</c:v>
                </c:pt>
                <c:pt idx="19" formatCode="0.00">
                  <c:v>9.8800000000000008</c:v>
                </c:pt>
                <c:pt idx="20" formatCode="0.00">
                  <c:v>9.84</c:v>
                </c:pt>
                <c:pt idx="21" formatCode="0.00">
                  <c:v>9.8699999999999992</c:v>
                </c:pt>
                <c:pt idx="22" formatCode="0.00">
                  <c:v>9.89</c:v>
                </c:pt>
                <c:pt idx="23" formatCode="0.00">
                  <c:v>9.91</c:v>
                </c:pt>
                <c:pt idx="24" formatCode="0.00">
                  <c:v>9.75</c:v>
                </c:pt>
                <c:pt idx="25" formatCode="0.00">
                  <c:v>9.67</c:v>
                </c:pt>
                <c:pt idx="26" formatCode="0.00">
                  <c:v>9.6199999999999992</c:v>
                </c:pt>
                <c:pt idx="27" formatCode="0.00">
                  <c:v>9.67</c:v>
                </c:pt>
                <c:pt idx="28" formatCode="0.00">
                  <c:v>9.56</c:v>
                </c:pt>
                <c:pt idx="29" formatCode="0.00">
                  <c:v>9.56</c:v>
                </c:pt>
                <c:pt idx="30" formatCode="0.00">
                  <c:v>9.43</c:v>
                </c:pt>
                <c:pt idx="31" formatCode="General">
                  <c:v>9.44</c:v>
                </c:pt>
                <c:pt idx="32" formatCode="General">
                  <c:v>9.44</c:v>
                </c:pt>
                <c:pt idx="33" formatCode="General">
                  <c:v>9.4499999999999993</c:v>
                </c:pt>
                <c:pt idx="34" formatCode="General">
                  <c:v>9.49</c:v>
                </c:pt>
                <c:pt idx="35" formatCode="General">
                  <c:v>9.64</c:v>
                </c:pt>
                <c:pt idx="36" formatCode="General">
                  <c:v>9.81</c:v>
                </c:pt>
                <c:pt idx="37" formatCode="General">
                  <c:v>9.8000000000000007</c:v>
                </c:pt>
                <c:pt idx="38" formatCode="General">
                  <c:v>9.91</c:v>
                </c:pt>
                <c:pt idx="39" formatCode="General">
                  <c:v>9.89</c:v>
                </c:pt>
                <c:pt idx="40" formatCode="General">
                  <c:v>9.98</c:v>
                </c:pt>
                <c:pt idx="41" formatCode="General">
                  <c:v>10.02</c:v>
                </c:pt>
                <c:pt idx="42" formatCode="General">
                  <c:v>10.029999999999999</c:v>
                </c:pt>
                <c:pt idx="43" formatCode="General">
                  <c:v>10.15</c:v>
                </c:pt>
                <c:pt idx="44" formatCode="General">
                  <c:v>10.199999999999999</c:v>
                </c:pt>
                <c:pt idx="45" formatCode="General">
                  <c:v>10.44</c:v>
                </c:pt>
                <c:pt idx="46" formatCode="General">
                  <c:v>10.43</c:v>
                </c:pt>
                <c:pt idx="47" formatCode="General">
                  <c:v>10.55</c:v>
                </c:pt>
                <c:pt idx="48" formatCode="General">
                  <c:v>10.58</c:v>
                </c:pt>
                <c:pt idx="49" formatCode="General">
                  <c:v>10.63</c:v>
                </c:pt>
                <c:pt idx="50" formatCode="General">
                  <c:v>10.67</c:v>
                </c:pt>
                <c:pt idx="51" formatCode="General">
                  <c:v>10.71</c:v>
                </c:pt>
              </c:numCache>
            </c:numRef>
          </c:val>
          <c:smooth val="0"/>
          <c:extLst>
            <c:ext xmlns:c16="http://schemas.microsoft.com/office/drawing/2014/chart" uri="{C3380CC4-5D6E-409C-BE32-E72D297353CC}">
              <c16:uniqueId val="{00000000-6F5A-4788-84BB-E78577347793}"/>
            </c:ext>
          </c:extLst>
        </c:ser>
        <c:ser>
          <c:idx val="2"/>
          <c:order val="4"/>
          <c:tx>
            <c:strRef>
              <c:f>cotations_agneauxcouverts_R!$G$12</c:f>
              <c:strCache>
                <c:ptCount val="1"/>
                <c:pt idx="0">
                  <c:v>2025</c:v>
                </c:pt>
              </c:strCache>
            </c:strRef>
          </c:tx>
          <c:spPr>
            <a:ln>
              <a:solidFill>
                <a:srgbClr val="00B050"/>
              </a:solidFill>
            </a:ln>
          </c:spPr>
          <c:marker>
            <c:symbol val="none"/>
          </c:marker>
          <c:val>
            <c:numRef>
              <c:f>cotations_agneauxcouverts_R!$G$13:$G$64</c:f>
              <c:numCache>
                <c:formatCode>#,##0.00</c:formatCode>
                <c:ptCount val="52"/>
                <c:pt idx="0">
                  <c:v>10.87</c:v>
                </c:pt>
                <c:pt idx="1">
                  <c:v>10.74</c:v>
                </c:pt>
                <c:pt idx="2">
                  <c:v>10.64</c:v>
                </c:pt>
                <c:pt idx="3">
                  <c:v>10.57</c:v>
                </c:pt>
                <c:pt idx="4">
                  <c:v>10.45</c:v>
                </c:pt>
                <c:pt idx="5">
                  <c:v>10.38</c:v>
                </c:pt>
                <c:pt idx="6">
                  <c:v>10.36</c:v>
                </c:pt>
                <c:pt idx="7">
                  <c:v>10.26</c:v>
                </c:pt>
                <c:pt idx="8">
                  <c:v>10.33</c:v>
                </c:pt>
                <c:pt idx="9">
                  <c:v>10.33</c:v>
                </c:pt>
                <c:pt idx="10">
                  <c:v>10.38</c:v>
                </c:pt>
                <c:pt idx="11">
                  <c:v>10.49</c:v>
                </c:pt>
                <c:pt idx="12" formatCode="General">
                  <c:v>10.58</c:v>
                </c:pt>
                <c:pt idx="13" formatCode="General">
                  <c:v>10.79</c:v>
                </c:pt>
                <c:pt idx="14" formatCode="General">
                  <c:v>11.02</c:v>
                </c:pt>
                <c:pt idx="15" formatCode="General">
                  <c:v>10.97</c:v>
                </c:pt>
                <c:pt idx="16" formatCode="General">
                  <c:v>10.9</c:v>
                </c:pt>
                <c:pt idx="17" formatCode="General">
                  <c:v>10.81</c:v>
                </c:pt>
                <c:pt idx="18" formatCode="General">
                  <c:v>10.83</c:v>
                </c:pt>
                <c:pt idx="19" formatCode="0.00">
                  <c:v>10.77</c:v>
                </c:pt>
                <c:pt idx="20" formatCode="0.00">
                  <c:v>10.73</c:v>
                </c:pt>
                <c:pt idx="21" formatCode="0.00">
                  <c:v>10.72</c:v>
                </c:pt>
                <c:pt idx="22" formatCode="0.00">
                  <c:v>10.74</c:v>
                </c:pt>
                <c:pt idx="23" formatCode="0.00">
                  <c:v>10.66</c:v>
                </c:pt>
                <c:pt idx="24" formatCode="0.00">
                  <c:v>10.54</c:v>
                </c:pt>
                <c:pt idx="25" formatCode="0.00">
                  <c:v>10.39</c:v>
                </c:pt>
                <c:pt idx="26" formatCode="0.00">
                  <c:v>10.18</c:v>
                </c:pt>
                <c:pt idx="27" formatCode="0.00">
                  <c:v>10.11</c:v>
                </c:pt>
                <c:pt idx="28" formatCode="0.00">
                  <c:v>10.029999999999999</c:v>
                </c:pt>
                <c:pt idx="29" formatCode="0.00">
                  <c:v>9.94</c:v>
                </c:pt>
                <c:pt idx="30" formatCode="0.00">
                  <c:v>9.86</c:v>
                </c:pt>
                <c:pt idx="31" formatCode="General">
                  <c:v>9.6</c:v>
                </c:pt>
                <c:pt idx="32" formatCode="General">
                  <c:v>9.52</c:v>
                </c:pt>
                <c:pt idx="33" formatCode="General">
                  <c:v>9.48</c:v>
                </c:pt>
                <c:pt idx="34" formatCode="General">
                  <c:v>9.4700000000000006</c:v>
                </c:pt>
                <c:pt idx="35" formatCode="General">
                  <c:v>9.41</c:v>
                </c:pt>
                <c:pt idx="36" formatCode="General">
                  <c:v>9.3800000000000008</c:v>
                </c:pt>
                <c:pt idx="37" formatCode="General">
                  <c:v>9.42</c:v>
                </c:pt>
                <c:pt idx="38" formatCode="General">
                  <c:v>9.39</c:v>
                </c:pt>
                <c:pt idx="39" formatCode="General">
                  <c:v>9.39</c:v>
                </c:pt>
                <c:pt idx="40" formatCode="General">
                  <c:v>9.42</c:v>
                </c:pt>
                <c:pt idx="41" formatCode="General">
                  <c:v>9.4</c:v>
                </c:pt>
                <c:pt idx="42" formatCode="General">
                  <c:v>9.49</c:v>
                </c:pt>
                <c:pt idx="43" formatCode="General">
                  <c:v>9.5399999999999991</c:v>
                </c:pt>
                <c:pt idx="44" formatCode="General">
                  <c:v>9.64</c:v>
                </c:pt>
                <c:pt idx="45" formatCode="General">
                  <c:v>9.8000000000000007</c:v>
                </c:pt>
              </c:numCache>
            </c:numRef>
          </c:val>
          <c:smooth val="0"/>
          <c:extLst>
            <c:ext xmlns:c16="http://schemas.microsoft.com/office/drawing/2014/chart" uri="{C3380CC4-5D6E-409C-BE32-E72D297353CC}">
              <c16:uniqueId val="{00000001-22F1-428A-B26D-0FFBEF11925C}"/>
            </c:ext>
          </c:extLst>
        </c:ser>
        <c:dLbls>
          <c:showLegendKey val="0"/>
          <c:showVal val="0"/>
          <c:showCatName val="0"/>
          <c:showSerName val="0"/>
          <c:showPercent val="0"/>
          <c:showBubbleSize val="0"/>
        </c:dLbls>
        <c:smooth val="0"/>
        <c:axId val="1604736400"/>
        <c:axId val="1"/>
        <c:extLst/>
      </c:lineChart>
      <c:catAx>
        <c:axId val="1604736400"/>
        <c:scaling>
          <c:orientation val="minMax"/>
        </c:scaling>
        <c:delete val="0"/>
        <c:axPos val="b"/>
        <c:numFmt formatCode="#&quot;   &quot;" sourceLinked="1"/>
        <c:majorTickMark val="out"/>
        <c:minorTickMark val="none"/>
        <c:tickLblPos val="nextTo"/>
        <c:spPr>
          <a:ln w="9525">
            <a:solidFill>
              <a:sysClr val="windowText" lastClr="000000">
                <a:lumMod val="50000"/>
                <a:lumOff val="50000"/>
              </a:sysClr>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4"/>
        <c:tickMarkSkip val="4"/>
        <c:noMultiLvlLbl val="0"/>
      </c:catAx>
      <c:valAx>
        <c:axId val="1"/>
        <c:scaling>
          <c:orientation val="minMax"/>
          <c:max val="12"/>
          <c:min val="5"/>
        </c:scaling>
        <c:delete val="0"/>
        <c:axPos val="l"/>
        <c:majorGridlines>
          <c:spPr>
            <a:ln w="3175">
              <a:solidFill>
                <a:srgbClr val="999999"/>
              </a:solidFill>
              <a:prstDash val="sysDash"/>
            </a:ln>
          </c:spPr>
        </c:majorGridlines>
        <c:numFmt formatCode="0.0" sourceLinked="0"/>
        <c:majorTickMark val="out"/>
        <c:minorTickMark val="none"/>
        <c:tickLblPos val="nextTo"/>
        <c:spPr>
          <a:ln w="12700">
            <a:solidFill>
              <a:schemeClr val="bg2"/>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604736400"/>
        <c:crosses val="autoZero"/>
        <c:crossBetween val="between"/>
        <c:majorUnit val="0.5"/>
      </c:valAx>
      <c:spPr>
        <a:noFill/>
        <a:ln w="25400">
          <a:noFill/>
        </a:ln>
      </c:spPr>
    </c:plotArea>
    <c:legend>
      <c:legendPos val="r"/>
      <c:layout>
        <c:manualLayout>
          <c:xMode val="edge"/>
          <c:yMode val="edge"/>
          <c:x val="0.127918890587115"/>
          <c:y val="0.8165857706141525"/>
          <c:w val="0.77465574878303634"/>
          <c:h val="0.17382822411042012"/>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0"/>
          <c:tx>
            <c:strRef>
              <c:f>Evol_abattages_ovinsderéforme!$R$12</c:f>
              <c:strCache>
                <c:ptCount val="1"/>
                <c:pt idx="0">
                  <c:v>2022</c:v>
                </c:pt>
              </c:strCache>
            </c:strRef>
          </c:tx>
          <c:spPr>
            <a:solidFill>
              <a:schemeClr val="accent6">
                <a:lumMod val="20000"/>
                <a:lumOff val="80000"/>
              </a:schemeClr>
            </a:solidFill>
          </c:spPr>
          <c:invertIfNegative val="0"/>
          <c:cat>
            <c:strRef>
              <c:f>Evol_abattages_ovinsderéforme!$P$14:$P$25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Evol_abattages_ovinsderéforme!$R$14:$R$25</c:f>
              <c:numCache>
                <c:formatCode>#,##0</c:formatCode>
                <c:ptCount val="12"/>
                <c:pt idx="0">
                  <c:v>204.935</c:v>
                </c:pt>
                <c:pt idx="1">
                  <c:v>239.16499999999999</c:v>
                </c:pt>
                <c:pt idx="2">
                  <c:v>293.25299999999999</c:v>
                </c:pt>
                <c:pt idx="3">
                  <c:v>241.48000000000002</c:v>
                </c:pt>
                <c:pt idx="4">
                  <c:v>349.81799999999998</c:v>
                </c:pt>
                <c:pt idx="5">
                  <c:v>379.00200000000001</c:v>
                </c:pt>
                <c:pt idx="6">
                  <c:v>342.54700000000003</c:v>
                </c:pt>
                <c:pt idx="7">
                  <c:v>372.71899999999999</c:v>
                </c:pt>
                <c:pt idx="8">
                  <c:v>297.10399999999998</c:v>
                </c:pt>
                <c:pt idx="9">
                  <c:v>296.42599999999999</c:v>
                </c:pt>
                <c:pt idx="10">
                  <c:v>267.91199999999998</c:v>
                </c:pt>
                <c:pt idx="11">
                  <c:v>226.875</c:v>
                </c:pt>
              </c:numCache>
            </c:numRef>
          </c:val>
          <c:extLst>
            <c:ext xmlns:c16="http://schemas.microsoft.com/office/drawing/2014/chart" uri="{C3380CC4-5D6E-409C-BE32-E72D297353CC}">
              <c16:uniqueId val="{00000000-371D-4535-AC64-DA82EB86752B}"/>
            </c:ext>
          </c:extLst>
        </c:ser>
        <c:ser>
          <c:idx val="3"/>
          <c:order val="1"/>
          <c:tx>
            <c:strRef>
              <c:f>Evol_abattages_ovinsderéforme!$S$12</c:f>
              <c:strCache>
                <c:ptCount val="1"/>
                <c:pt idx="0">
                  <c:v>2023</c:v>
                </c:pt>
              </c:strCache>
            </c:strRef>
          </c:tx>
          <c:spPr>
            <a:solidFill>
              <a:schemeClr val="accent5">
                <a:lumMod val="60000"/>
                <a:lumOff val="40000"/>
              </a:schemeClr>
            </a:solidFill>
          </c:spPr>
          <c:invertIfNegative val="0"/>
          <c:cat>
            <c:strRef>
              <c:f>Evol_abattages_ovinsderéforme!$P$14:$P$25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Evol_abattages_ovinsderéforme!$S$14:$S$25</c:f>
              <c:numCache>
                <c:formatCode>#,##0</c:formatCode>
                <c:ptCount val="12"/>
                <c:pt idx="0">
                  <c:v>230.483</c:v>
                </c:pt>
                <c:pt idx="1">
                  <c:v>202.66800000000001</c:v>
                </c:pt>
                <c:pt idx="2">
                  <c:v>274.98500000000001</c:v>
                </c:pt>
                <c:pt idx="3">
                  <c:v>235.46</c:v>
                </c:pt>
                <c:pt idx="4">
                  <c:v>258.24599999999998</c:v>
                </c:pt>
                <c:pt idx="5">
                  <c:v>317.053</c:v>
                </c:pt>
                <c:pt idx="6">
                  <c:v>256.63600000000002</c:v>
                </c:pt>
                <c:pt idx="7">
                  <c:v>238.215</c:v>
                </c:pt>
                <c:pt idx="8">
                  <c:v>232.42599999999999</c:v>
                </c:pt>
                <c:pt idx="9">
                  <c:v>226.637</c:v>
                </c:pt>
                <c:pt idx="10">
                  <c:v>212.86599999999999</c:v>
                </c:pt>
                <c:pt idx="11">
                  <c:v>180.64400000000001</c:v>
                </c:pt>
              </c:numCache>
            </c:numRef>
          </c:val>
          <c:extLst>
            <c:ext xmlns:c16="http://schemas.microsoft.com/office/drawing/2014/chart" uri="{C3380CC4-5D6E-409C-BE32-E72D297353CC}">
              <c16:uniqueId val="{00000001-371D-4535-AC64-DA82EB86752B}"/>
            </c:ext>
          </c:extLst>
        </c:ser>
        <c:ser>
          <c:idx val="4"/>
          <c:order val="2"/>
          <c:tx>
            <c:strRef>
              <c:f>Evol_abattages_ovinsderéforme!$T$12</c:f>
              <c:strCache>
                <c:ptCount val="1"/>
                <c:pt idx="0">
                  <c:v>2024</c:v>
                </c:pt>
              </c:strCache>
            </c:strRef>
          </c:tx>
          <c:invertIfNegative val="0"/>
          <c:val>
            <c:numRef>
              <c:f>Evol_abattages_ovinsderéforme!$T$14:$T$25</c:f>
              <c:numCache>
                <c:formatCode>#,##0</c:formatCode>
                <c:ptCount val="12"/>
                <c:pt idx="0">
                  <c:v>167.75900000000001</c:v>
                </c:pt>
                <c:pt idx="1">
                  <c:v>227.929</c:v>
                </c:pt>
                <c:pt idx="2">
                  <c:v>208.84899999999999</c:v>
                </c:pt>
                <c:pt idx="3">
                  <c:v>217.6</c:v>
                </c:pt>
                <c:pt idx="4">
                  <c:v>264.34399999999999</c:v>
                </c:pt>
                <c:pt idx="5">
                  <c:v>270.23500000000001</c:v>
                </c:pt>
                <c:pt idx="6">
                  <c:v>279.62099999999998</c:v>
                </c:pt>
                <c:pt idx="7">
                  <c:v>244.84799999999998</c:v>
                </c:pt>
                <c:pt idx="8">
                  <c:v>232.41800000000001</c:v>
                </c:pt>
                <c:pt idx="9">
                  <c:v>181.672</c:v>
                </c:pt>
                <c:pt idx="10">
                  <c:v>162.452</c:v>
                </c:pt>
                <c:pt idx="11">
                  <c:v>163.15199999999999</c:v>
                </c:pt>
              </c:numCache>
            </c:numRef>
          </c:val>
          <c:extLst>
            <c:ext xmlns:c16="http://schemas.microsoft.com/office/drawing/2014/chart" uri="{C3380CC4-5D6E-409C-BE32-E72D297353CC}">
              <c16:uniqueId val="{00000000-CF2F-4C9B-86E4-3E8B31CEAEE7}"/>
            </c:ext>
          </c:extLst>
        </c:ser>
        <c:ser>
          <c:idx val="1"/>
          <c:order val="3"/>
          <c:tx>
            <c:strRef>
              <c:f>Evol_abattages_ovinsderéforme!$U$12</c:f>
              <c:strCache>
                <c:ptCount val="1"/>
                <c:pt idx="0">
                  <c:v>2025</c:v>
                </c:pt>
              </c:strCache>
            </c:strRef>
          </c:tx>
          <c:invertIfNegative val="0"/>
          <c:cat>
            <c:strRef>
              <c:f>Evol_abattages_ovinsderéforme!$P$14:$P$25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Evol_abattages_ovinsderéforme!$U$14:$U$25</c:f>
              <c:numCache>
                <c:formatCode>#,##0</c:formatCode>
                <c:ptCount val="12"/>
                <c:pt idx="0">
                  <c:v>148.41300000000001</c:v>
                </c:pt>
                <c:pt idx="1">
                  <c:v>177.083</c:v>
                </c:pt>
                <c:pt idx="2">
                  <c:v>180.27699999999999</c:v>
                </c:pt>
                <c:pt idx="3">
                  <c:v>190.71200000000002</c:v>
                </c:pt>
                <c:pt idx="4">
                  <c:v>258.21100000000001</c:v>
                </c:pt>
                <c:pt idx="5">
                  <c:v>292.113</c:v>
                </c:pt>
                <c:pt idx="6">
                  <c:v>298.05400000000003</c:v>
                </c:pt>
                <c:pt idx="7">
                  <c:v>234.75400000000002</c:v>
                </c:pt>
                <c:pt idx="8">
                  <c:v>236.35</c:v>
                </c:pt>
              </c:numCache>
            </c:numRef>
          </c:val>
          <c:extLst>
            <c:ext xmlns:c16="http://schemas.microsoft.com/office/drawing/2014/chart" uri="{C3380CC4-5D6E-409C-BE32-E72D297353CC}">
              <c16:uniqueId val="{00000002-371D-4535-AC64-DA82EB86752B}"/>
            </c:ext>
          </c:extLst>
        </c:ser>
        <c:dLbls>
          <c:showLegendKey val="0"/>
          <c:showVal val="0"/>
          <c:showCatName val="0"/>
          <c:showSerName val="0"/>
          <c:showPercent val="0"/>
          <c:showBubbleSize val="0"/>
        </c:dLbls>
        <c:gapWidth val="150"/>
        <c:axId val="1604743472"/>
        <c:axId val="1"/>
      </c:barChart>
      <c:lineChart>
        <c:grouping val="standard"/>
        <c:varyColors val="0"/>
        <c:ser>
          <c:idx val="0"/>
          <c:order val="4"/>
          <c:tx>
            <c:strRef>
              <c:f>Evol_abattages_ovinsderéforme!$Q$12</c:f>
              <c:strCache>
                <c:ptCount val="1"/>
                <c:pt idx="0">
                  <c:v>Moyenne 2017-2021</c:v>
                </c:pt>
              </c:strCache>
            </c:strRef>
          </c:tx>
          <c:spPr>
            <a:ln>
              <a:solidFill>
                <a:srgbClr val="C00000"/>
              </a:solidFill>
              <a:prstDash val="sysDash"/>
            </a:ln>
          </c:spPr>
          <c:marker>
            <c:symbol val="none"/>
          </c:marker>
          <c:cat>
            <c:strRef>
              <c:f>Evol_abattages_agneaux!$P$14:$P$25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Evol_abattages_ovinsderéforme!$Q$14:$Q$25</c:f>
              <c:numCache>
                <c:formatCode>#,##0</c:formatCode>
                <c:ptCount val="12"/>
                <c:pt idx="0">
                  <c:v>274.10859999999997</c:v>
                </c:pt>
                <c:pt idx="1">
                  <c:v>310.60520000000002</c:v>
                </c:pt>
                <c:pt idx="2">
                  <c:v>299.81779999999998</c:v>
                </c:pt>
                <c:pt idx="3">
                  <c:v>308.04579999999999</c:v>
                </c:pt>
                <c:pt idx="4">
                  <c:v>371.76899999999995</c:v>
                </c:pt>
                <c:pt idx="5">
                  <c:v>373.29939999999999</c:v>
                </c:pt>
                <c:pt idx="6">
                  <c:v>349.37520000000001</c:v>
                </c:pt>
                <c:pt idx="7">
                  <c:v>344.42060000000004</c:v>
                </c:pt>
                <c:pt idx="8">
                  <c:v>301.78039999999999</c:v>
                </c:pt>
                <c:pt idx="9">
                  <c:v>303.95339999999999</c:v>
                </c:pt>
                <c:pt idx="10">
                  <c:v>277.93700000000001</c:v>
                </c:pt>
                <c:pt idx="11">
                  <c:v>265.58820000000003</c:v>
                </c:pt>
              </c:numCache>
            </c:numRef>
          </c:val>
          <c:smooth val="0"/>
          <c:extLst>
            <c:ext xmlns:c16="http://schemas.microsoft.com/office/drawing/2014/chart" uri="{C3380CC4-5D6E-409C-BE32-E72D297353CC}">
              <c16:uniqueId val="{00000003-371D-4535-AC64-DA82EB86752B}"/>
            </c:ext>
          </c:extLst>
        </c:ser>
        <c:dLbls>
          <c:showLegendKey val="0"/>
          <c:showVal val="0"/>
          <c:showCatName val="0"/>
          <c:showSerName val="0"/>
          <c:showPercent val="0"/>
          <c:showBubbleSize val="0"/>
        </c:dLbls>
        <c:marker val="1"/>
        <c:smooth val="0"/>
        <c:axId val="1604743472"/>
        <c:axId val="1"/>
      </c:lineChart>
      <c:catAx>
        <c:axId val="1604743472"/>
        <c:scaling>
          <c:orientation val="minMax"/>
        </c:scaling>
        <c:delete val="0"/>
        <c:axPos val="b"/>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b="0" i="0" baseline="0">
                    <a:effectLst/>
                    <a:latin typeface="Marianne" panose="02000000000000000000" pitchFamily="50" charset="0"/>
                  </a:rPr>
                  <a:t>Volume en Tonnes Equivalent Carcasse</a:t>
                </a:r>
                <a:endParaRPr lang="fr-FR" sz="1000">
                  <a:effectLst/>
                  <a:latin typeface="Marianne" panose="02000000000000000000" pitchFamily="50" charset="0"/>
                </a:endParaRPr>
              </a:p>
            </c:rich>
          </c:tx>
          <c:layout>
            <c:manualLayout>
              <c:xMode val="edge"/>
              <c:yMode val="edge"/>
              <c:x val="4.2265404897782272E-2"/>
              <c:y val="2.1378481535961853E-2"/>
            </c:manualLayout>
          </c:layout>
          <c:overlay val="0"/>
          <c:spPr>
            <a:noFill/>
            <a:ln w="25400">
              <a:noFill/>
            </a:ln>
          </c:spPr>
        </c:title>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500"/>
          <c:min val="0"/>
        </c:scaling>
        <c:delete val="0"/>
        <c:axPos val="l"/>
        <c:majorGridlines>
          <c:spPr>
            <a:ln w="12700">
              <a:solidFill>
                <a:srgbClr val="999999"/>
              </a:solidFill>
              <a:prstDash val="sysDash"/>
            </a:ln>
          </c:spPr>
        </c:majorGridlines>
        <c:numFmt formatCode="#,##0"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4743472"/>
        <c:crossesAt val="1"/>
        <c:crossBetween val="between"/>
        <c:majorUnit val="100"/>
      </c:valAx>
      <c:spPr>
        <a:noFill/>
        <a:ln w="25400">
          <a:noFill/>
        </a:ln>
      </c:spPr>
    </c:plotArea>
    <c:legend>
      <c:legendPos val="r"/>
      <c:layout>
        <c:manualLayout>
          <c:xMode val="edge"/>
          <c:yMode val="edge"/>
          <c:x val="7.757528474078354E-2"/>
          <c:y val="0.84481901300798934"/>
          <c:w val="0.90144694305126416"/>
          <c:h val="0.15518100825549577"/>
        </c:manualLayout>
      </c:layout>
      <c:overlay val="0"/>
      <c:spPr>
        <a:noFill/>
        <a:ln w="25400">
          <a:noFill/>
        </a:ln>
      </c:spPr>
      <c:txPr>
        <a:bodyPr/>
        <a:lstStyle/>
        <a:p>
          <a:pPr>
            <a:defRPr sz="9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a:ea typeface="Marianne"/>
                <a:cs typeface="Marianne"/>
              </a:defRPr>
            </a:pPr>
            <a:r>
              <a:rPr lang="fr-FR" sz="1000"/>
              <a:t>Indice base</a:t>
            </a:r>
            <a:r>
              <a:rPr lang="fr-FR" sz="1000" baseline="0"/>
              <a:t> 100 en 2020</a:t>
            </a:r>
            <a:endParaRPr lang="fr-FR" sz="1000"/>
          </a:p>
        </c:rich>
      </c:tx>
      <c:layout>
        <c:manualLayout>
          <c:xMode val="edge"/>
          <c:yMode val="edge"/>
          <c:x val="3.9079072335209443E-2"/>
          <c:y val="4.7389527128781035E-2"/>
        </c:manualLayout>
      </c:layout>
      <c:overlay val="0"/>
    </c:title>
    <c:autoTitleDeleted val="0"/>
    <c:plotArea>
      <c:layout>
        <c:manualLayout>
          <c:layoutTarget val="inner"/>
          <c:xMode val="edge"/>
          <c:yMode val="edge"/>
          <c:x val="8.3505738253306566E-2"/>
          <c:y val="0.15563012754163316"/>
          <c:w val="0.88190299762178748"/>
          <c:h val="0.62147212405741303"/>
        </c:manualLayout>
      </c:layout>
      <c:lineChart>
        <c:grouping val="standard"/>
        <c:varyColors val="0"/>
        <c:ser>
          <c:idx val="0"/>
          <c:order val="0"/>
          <c:tx>
            <c:strRef>
              <c:f>IPAMPA_aliment_ovin_caprin!$B$12</c:f>
              <c:strCache>
                <c:ptCount val="1"/>
                <c:pt idx="0">
                  <c:v>2020</c:v>
                </c:pt>
              </c:strCache>
            </c:strRef>
          </c:tx>
          <c:spPr>
            <a:ln w="25400">
              <a:solidFill>
                <a:srgbClr val="991A00"/>
              </a:solidFill>
              <a:prstDash val="sysDash"/>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IPAMPA_aliment_ovin_caprin!$B$13:$B$24</c:f>
              <c:numCache>
                <c:formatCode>#,##0.00</c:formatCode>
                <c:ptCount val="12"/>
                <c:pt idx="0">
                  <c:v>98.6</c:v>
                </c:pt>
                <c:pt idx="1">
                  <c:v>99.2</c:v>
                </c:pt>
                <c:pt idx="2">
                  <c:v>99.3</c:v>
                </c:pt>
                <c:pt idx="3">
                  <c:v>100.1</c:v>
                </c:pt>
                <c:pt idx="4">
                  <c:v>100.1</c:v>
                </c:pt>
                <c:pt idx="5">
                  <c:v>100.2</c:v>
                </c:pt>
                <c:pt idx="6">
                  <c:v>99.4</c:v>
                </c:pt>
                <c:pt idx="7">
                  <c:v>99.5</c:v>
                </c:pt>
                <c:pt idx="8">
                  <c:v>99.6</c:v>
                </c:pt>
                <c:pt idx="9">
                  <c:v>99.9</c:v>
                </c:pt>
                <c:pt idx="10">
                  <c:v>101.5</c:v>
                </c:pt>
                <c:pt idx="11">
                  <c:v>102.7</c:v>
                </c:pt>
              </c:numCache>
            </c:numRef>
          </c:val>
          <c:smooth val="0"/>
          <c:extLst>
            <c:ext xmlns:c16="http://schemas.microsoft.com/office/drawing/2014/chart" uri="{C3380CC4-5D6E-409C-BE32-E72D297353CC}">
              <c16:uniqueId val="{00000000-AC9C-448E-BFE2-AEE20E867A58}"/>
            </c:ext>
          </c:extLst>
        </c:ser>
        <c:ser>
          <c:idx val="1"/>
          <c:order val="1"/>
          <c:tx>
            <c:strRef>
              <c:f>IPAMPA_aliment_ovin_caprin!$C$12</c:f>
              <c:strCache>
                <c:ptCount val="1"/>
                <c:pt idx="0">
                  <c:v>2021</c:v>
                </c:pt>
              </c:strCache>
            </c:strRef>
          </c:tx>
          <c:spPr>
            <a:ln w="25400">
              <a:solidFill>
                <a:schemeClr val="tx1">
                  <a:lumMod val="75000"/>
                  <a:lumOff val="25000"/>
                </a:schemeClr>
              </a:solidFill>
              <a:prstDash val="solid"/>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IPAMPA_aliment_ovin_caprin!$C$13:$C$24</c:f>
              <c:numCache>
                <c:formatCode>0.00"   "</c:formatCode>
                <c:ptCount val="12"/>
                <c:pt idx="0">
                  <c:v>104.1</c:v>
                </c:pt>
                <c:pt idx="1">
                  <c:v>106.9</c:v>
                </c:pt>
                <c:pt idx="2">
                  <c:v>108.6</c:v>
                </c:pt>
                <c:pt idx="3">
                  <c:v>110.1</c:v>
                </c:pt>
                <c:pt idx="4">
                  <c:v>111.6</c:v>
                </c:pt>
                <c:pt idx="5">
                  <c:v>112</c:v>
                </c:pt>
                <c:pt idx="6">
                  <c:v>112.8</c:v>
                </c:pt>
                <c:pt idx="7">
                  <c:v>112.5</c:v>
                </c:pt>
                <c:pt idx="8">
                  <c:v>113.4</c:v>
                </c:pt>
                <c:pt idx="9">
                  <c:v>114.4</c:v>
                </c:pt>
                <c:pt idx="10">
                  <c:v>115.5</c:v>
                </c:pt>
                <c:pt idx="11">
                  <c:v>117.8</c:v>
                </c:pt>
              </c:numCache>
            </c:numRef>
          </c:val>
          <c:smooth val="0"/>
          <c:extLst>
            <c:ext xmlns:c16="http://schemas.microsoft.com/office/drawing/2014/chart" uri="{C3380CC4-5D6E-409C-BE32-E72D297353CC}">
              <c16:uniqueId val="{00000001-AC9C-448E-BFE2-AEE20E867A58}"/>
            </c:ext>
          </c:extLst>
        </c:ser>
        <c:ser>
          <c:idx val="4"/>
          <c:order val="2"/>
          <c:tx>
            <c:strRef>
              <c:f>IPAMPA_aliment_ovin_caprin!$D$12</c:f>
              <c:strCache>
                <c:ptCount val="1"/>
                <c:pt idx="0">
                  <c:v>2022</c:v>
                </c:pt>
              </c:strCache>
            </c:strRef>
          </c:tx>
          <c:spPr>
            <a:ln>
              <a:solidFill>
                <a:schemeClr val="accent1"/>
              </a:solidFill>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IPAMPA_aliment_ovin_caprin!$D$13:$D$24</c:f>
              <c:numCache>
                <c:formatCode>0.00"   "</c:formatCode>
                <c:ptCount val="12"/>
                <c:pt idx="0">
                  <c:v>119.7</c:v>
                </c:pt>
                <c:pt idx="1">
                  <c:v>122.4</c:v>
                </c:pt>
                <c:pt idx="2">
                  <c:v>127.3</c:v>
                </c:pt>
                <c:pt idx="3">
                  <c:v>134.9</c:v>
                </c:pt>
                <c:pt idx="4">
                  <c:v>143.1</c:v>
                </c:pt>
                <c:pt idx="5">
                  <c:v>144.4</c:v>
                </c:pt>
                <c:pt idx="6">
                  <c:v>145.9</c:v>
                </c:pt>
                <c:pt idx="7">
                  <c:v>145.5</c:v>
                </c:pt>
                <c:pt idx="8">
                  <c:v>145.4</c:v>
                </c:pt>
                <c:pt idx="9">
                  <c:v>147.19999999999999</c:v>
                </c:pt>
                <c:pt idx="10">
                  <c:v>149.1</c:v>
                </c:pt>
                <c:pt idx="11">
                  <c:v>149.1</c:v>
                </c:pt>
              </c:numCache>
            </c:numRef>
          </c:val>
          <c:smooth val="0"/>
          <c:extLst>
            <c:ext xmlns:c16="http://schemas.microsoft.com/office/drawing/2014/chart" uri="{C3380CC4-5D6E-409C-BE32-E72D297353CC}">
              <c16:uniqueId val="{00000002-AC9C-448E-BFE2-AEE20E867A58}"/>
            </c:ext>
          </c:extLst>
        </c:ser>
        <c:ser>
          <c:idx val="5"/>
          <c:order val="3"/>
          <c:tx>
            <c:strRef>
              <c:f>IPAMPA_aliment_ovin_caprin!$E$12</c:f>
              <c:strCache>
                <c:ptCount val="1"/>
                <c:pt idx="0">
                  <c:v>2023</c:v>
                </c:pt>
              </c:strCache>
            </c:strRef>
          </c:tx>
          <c:spPr>
            <a:ln>
              <a:solidFill>
                <a:schemeClr val="accent2"/>
              </a:solidFill>
            </a:ln>
          </c:spPr>
          <c:marker>
            <c:symbol val="none"/>
          </c:marker>
          <c:val>
            <c:numRef>
              <c:f>IPAMPA_aliment_ovin_caprin!$E$13:$E$24</c:f>
              <c:numCache>
                <c:formatCode>0.00"   "</c:formatCode>
                <c:ptCount val="12"/>
                <c:pt idx="0">
                  <c:v>147.69999999999999</c:v>
                </c:pt>
                <c:pt idx="1">
                  <c:v>146.4</c:v>
                </c:pt>
                <c:pt idx="2">
                  <c:v>145.30000000000001</c:v>
                </c:pt>
                <c:pt idx="3">
                  <c:v>143.4</c:v>
                </c:pt>
                <c:pt idx="4">
                  <c:v>143.5</c:v>
                </c:pt>
                <c:pt idx="5">
                  <c:v>140.69999999999999</c:v>
                </c:pt>
                <c:pt idx="6">
                  <c:v>133.5</c:v>
                </c:pt>
                <c:pt idx="7">
                  <c:v>132.4</c:v>
                </c:pt>
                <c:pt idx="8">
                  <c:v>132</c:v>
                </c:pt>
                <c:pt idx="9">
                  <c:v>134</c:v>
                </c:pt>
                <c:pt idx="10">
                  <c:v>131.69999999999999</c:v>
                </c:pt>
                <c:pt idx="11">
                  <c:v>131.19999999999999</c:v>
                </c:pt>
              </c:numCache>
            </c:numRef>
          </c:val>
          <c:smooth val="0"/>
          <c:extLst>
            <c:ext xmlns:c16="http://schemas.microsoft.com/office/drawing/2014/chart" uri="{C3380CC4-5D6E-409C-BE32-E72D297353CC}">
              <c16:uniqueId val="{00000001-ECB9-413D-B508-6F768F1BFF62}"/>
            </c:ext>
          </c:extLst>
        </c:ser>
        <c:ser>
          <c:idx val="2"/>
          <c:order val="4"/>
          <c:tx>
            <c:strRef>
              <c:f>IPAMPA_aliment_ovin_caprin!$F$12</c:f>
              <c:strCache>
                <c:ptCount val="1"/>
                <c:pt idx="0">
                  <c:v>2024</c:v>
                </c:pt>
              </c:strCache>
            </c:strRef>
          </c:tx>
          <c:spPr>
            <a:ln>
              <a:solidFill>
                <a:schemeClr val="accent6">
                  <a:lumMod val="75000"/>
                </a:schemeClr>
              </a:solidFill>
            </a:ln>
          </c:spPr>
          <c:marker>
            <c:symbol val="none"/>
          </c:marker>
          <c:val>
            <c:numRef>
              <c:f>IPAMPA_aliment_ovin_caprin!$F$13:$F$24</c:f>
              <c:numCache>
                <c:formatCode>0.00"   "</c:formatCode>
                <c:ptCount val="12"/>
                <c:pt idx="0">
                  <c:v>131</c:v>
                </c:pt>
                <c:pt idx="1">
                  <c:v>128.6</c:v>
                </c:pt>
                <c:pt idx="2">
                  <c:v>127.6</c:v>
                </c:pt>
                <c:pt idx="3">
                  <c:v>127</c:v>
                </c:pt>
                <c:pt idx="4">
                  <c:v>125.8</c:v>
                </c:pt>
                <c:pt idx="5">
                  <c:v>125.1</c:v>
                </c:pt>
                <c:pt idx="6">
                  <c:v>125.9</c:v>
                </c:pt>
                <c:pt idx="7">
                  <c:v>125.5</c:v>
                </c:pt>
                <c:pt idx="8">
                  <c:v>124.8</c:v>
                </c:pt>
                <c:pt idx="9">
                  <c:v>125.3</c:v>
                </c:pt>
                <c:pt idx="10">
                  <c:v>124.9</c:v>
                </c:pt>
                <c:pt idx="11">
                  <c:v>124.6</c:v>
                </c:pt>
              </c:numCache>
            </c:numRef>
          </c:val>
          <c:smooth val="0"/>
          <c:extLst>
            <c:ext xmlns:c16="http://schemas.microsoft.com/office/drawing/2014/chart" uri="{C3380CC4-5D6E-409C-BE32-E72D297353CC}">
              <c16:uniqueId val="{00000000-ECB9-413D-B508-6F768F1BFF62}"/>
            </c:ext>
          </c:extLst>
        </c:ser>
        <c:ser>
          <c:idx val="3"/>
          <c:order val="5"/>
          <c:tx>
            <c:strRef>
              <c:f>IPAMPA_aliment_ovin_caprin!$G$12</c:f>
              <c:strCache>
                <c:ptCount val="1"/>
                <c:pt idx="0">
                  <c:v>2025</c:v>
                </c:pt>
              </c:strCache>
            </c:strRef>
          </c:tx>
          <c:spPr>
            <a:ln w="25400">
              <a:solidFill>
                <a:srgbClr val="00B050"/>
              </a:solidFill>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IPAMPA_aliment_ovin_caprin!$G$13:$G$24</c:f>
              <c:numCache>
                <c:formatCode>0.00"   "</c:formatCode>
                <c:ptCount val="12"/>
                <c:pt idx="0">
                  <c:v>124</c:v>
                </c:pt>
                <c:pt idx="1">
                  <c:v>124.2</c:v>
                </c:pt>
                <c:pt idx="2">
                  <c:v>124.5</c:v>
                </c:pt>
                <c:pt idx="3">
                  <c:v>124.4</c:v>
                </c:pt>
                <c:pt idx="4">
                  <c:v>124.2</c:v>
                </c:pt>
                <c:pt idx="5">
                  <c:v>123.4</c:v>
                </c:pt>
                <c:pt idx="6">
                  <c:v>121.9</c:v>
                </c:pt>
                <c:pt idx="7">
                  <c:v>120.5</c:v>
                </c:pt>
                <c:pt idx="8">
                  <c:v>120</c:v>
                </c:pt>
              </c:numCache>
            </c:numRef>
          </c:val>
          <c:smooth val="0"/>
          <c:extLst>
            <c:ext xmlns:c16="http://schemas.microsoft.com/office/drawing/2014/chart" uri="{C3380CC4-5D6E-409C-BE32-E72D297353CC}">
              <c16:uniqueId val="{00000003-AC9C-448E-BFE2-AEE20E867A58}"/>
            </c:ext>
          </c:extLst>
        </c:ser>
        <c:dLbls>
          <c:showLegendKey val="0"/>
          <c:showVal val="0"/>
          <c:showCatName val="0"/>
          <c:showSerName val="0"/>
          <c:showPercent val="0"/>
          <c:showBubbleSize val="0"/>
        </c:dLbls>
        <c:smooth val="0"/>
        <c:axId val="1604740976"/>
        <c:axId val="1"/>
        <c:extLst/>
      </c:lineChart>
      <c:catAx>
        <c:axId val="1604740976"/>
        <c:scaling>
          <c:orientation val="minMax"/>
        </c:scaling>
        <c:delete val="0"/>
        <c:axPos val="b"/>
        <c:numFmt formatCode="General" sourceLinked="1"/>
        <c:majorTickMark val="out"/>
        <c:minorTickMark val="none"/>
        <c:tickLblPos val="nextTo"/>
        <c:spPr>
          <a:ln w="9525">
            <a:solidFill>
              <a:schemeClr val="tx1">
                <a:lumMod val="50000"/>
                <a:lumOff val="50000"/>
              </a:schemeClr>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1"/>
        <c:tickMarkSkip val="4"/>
        <c:noMultiLvlLbl val="0"/>
      </c:catAx>
      <c:valAx>
        <c:axId val="1"/>
        <c:scaling>
          <c:orientation val="minMax"/>
          <c:max val="160"/>
          <c:min val="90"/>
        </c:scaling>
        <c:delete val="0"/>
        <c:axPos val="l"/>
        <c:majorGridlines>
          <c:spPr>
            <a:ln w="3175">
              <a:solidFill>
                <a:srgbClr val="999999"/>
              </a:solidFill>
              <a:prstDash val="sysDash"/>
            </a:ln>
          </c:spPr>
        </c:majorGridlines>
        <c:numFmt formatCode="0" sourceLinked="0"/>
        <c:majorTickMark val="out"/>
        <c:minorTickMark val="none"/>
        <c:tickLblPos val="nextTo"/>
        <c:spPr>
          <a:ln w="12700">
            <a:solidFill>
              <a:schemeClr val="bg2"/>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604740976"/>
        <c:crossesAt val="1"/>
        <c:crossBetween val="midCat"/>
        <c:majorUnit val="10"/>
        <c:minorUnit val="0.1"/>
      </c:valAx>
      <c:spPr>
        <a:noFill/>
        <a:ln w="25400">
          <a:noFill/>
        </a:ln>
      </c:spPr>
    </c:plotArea>
    <c:legend>
      <c:legendPos val="r"/>
      <c:layout>
        <c:manualLayout>
          <c:xMode val="edge"/>
          <c:yMode val="edge"/>
          <c:x val="7.8979852969816758E-2"/>
          <c:y val="0.84079856895267979"/>
          <c:w val="0.87848515059648546"/>
          <c:h val="0.15920153696129943"/>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1"/>
          <c:tx>
            <c:strRef>
              <c:f>Evol_abattages_total.porc!$R$12</c:f>
              <c:strCache>
                <c:ptCount val="1"/>
                <c:pt idx="0">
                  <c:v>2022</c:v>
                </c:pt>
              </c:strCache>
            </c:strRef>
          </c:tx>
          <c:spPr>
            <a:solidFill>
              <a:schemeClr val="accent6">
                <a:lumMod val="40000"/>
                <a:lumOff val="60000"/>
              </a:schemeClr>
            </a:solidFill>
            <a:ln w="25400">
              <a:noFill/>
            </a:ln>
          </c:spPr>
          <c:invertIfNegative val="0"/>
          <c:cat>
            <c:strRef>
              <c:f>Evol_abattages_total.porc!$P$14:$P$25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Evol_abattages_total.porc!$R$14:$R$25</c:f>
              <c:numCache>
                <c:formatCode>#,##0</c:formatCode>
                <c:ptCount val="12"/>
                <c:pt idx="0">
                  <c:v>9051.9050000000007</c:v>
                </c:pt>
                <c:pt idx="1">
                  <c:v>8485.018</c:v>
                </c:pt>
                <c:pt idx="2">
                  <c:v>9470.0730000000003</c:v>
                </c:pt>
                <c:pt idx="3">
                  <c:v>8301.69</c:v>
                </c:pt>
                <c:pt idx="4">
                  <c:v>8678.3150000000005</c:v>
                </c:pt>
                <c:pt idx="5">
                  <c:v>8622.1579999999994</c:v>
                </c:pt>
                <c:pt idx="6">
                  <c:v>8185.2809999999999</c:v>
                </c:pt>
                <c:pt idx="7">
                  <c:v>8612.6660000000011</c:v>
                </c:pt>
                <c:pt idx="8">
                  <c:v>8401.14</c:v>
                </c:pt>
                <c:pt idx="9">
                  <c:v>8583.4879999999994</c:v>
                </c:pt>
                <c:pt idx="10">
                  <c:v>8459.3040000000001</c:v>
                </c:pt>
                <c:pt idx="11">
                  <c:v>8763.1980000000003</c:v>
                </c:pt>
              </c:numCache>
            </c:numRef>
          </c:val>
          <c:extLst>
            <c:ext xmlns:c16="http://schemas.microsoft.com/office/drawing/2014/chart" uri="{C3380CC4-5D6E-409C-BE32-E72D297353CC}">
              <c16:uniqueId val="{00000000-8203-4C86-97BB-E52D787FFEE2}"/>
            </c:ext>
          </c:extLst>
        </c:ser>
        <c:ser>
          <c:idx val="3"/>
          <c:order val="2"/>
          <c:tx>
            <c:strRef>
              <c:f>Evol_abattages_total.porc!$S$12</c:f>
              <c:strCache>
                <c:ptCount val="1"/>
                <c:pt idx="0">
                  <c:v>2023</c:v>
                </c:pt>
              </c:strCache>
            </c:strRef>
          </c:tx>
          <c:spPr>
            <a:solidFill>
              <a:schemeClr val="accent1">
                <a:lumMod val="60000"/>
                <a:lumOff val="40000"/>
              </a:schemeClr>
            </a:solidFill>
            <a:ln>
              <a:solidFill>
                <a:schemeClr val="accent1"/>
              </a:solidFill>
            </a:ln>
          </c:spPr>
          <c:invertIfNegative val="0"/>
          <c:cat>
            <c:strRef>
              <c:f>Evol_abattages_total.porc!$P$14:$P$25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Evol_abattages_total.porc!$S$14:$S$25</c:f>
              <c:numCache>
                <c:formatCode>#,##0</c:formatCode>
                <c:ptCount val="12"/>
                <c:pt idx="0">
                  <c:v>8816.2049999999999</c:v>
                </c:pt>
                <c:pt idx="1">
                  <c:v>7920.8279999999995</c:v>
                </c:pt>
                <c:pt idx="2">
                  <c:v>8790.7849999999999</c:v>
                </c:pt>
                <c:pt idx="3">
                  <c:v>7847.335</c:v>
                </c:pt>
                <c:pt idx="4">
                  <c:v>8285.6440000000002</c:v>
                </c:pt>
                <c:pt idx="5">
                  <c:v>8129.9619999999995</c:v>
                </c:pt>
                <c:pt idx="6">
                  <c:v>7801.3620000000001</c:v>
                </c:pt>
                <c:pt idx="7">
                  <c:v>8462.1239999999998</c:v>
                </c:pt>
                <c:pt idx="8">
                  <c:v>7907.2169999999996</c:v>
                </c:pt>
                <c:pt idx="9">
                  <c:v>8505.6260000000002</c:v>
                </c:pt>
                <c:pt idx="10">
                  <c:v>8521.0550000000003</c:v>
                </c:pt>
                <c:pt idx="11">
                  <c:v>7929.9059999999999</c:v>
                </c:pt>
              </c:numCache>
            </c:numRef>
          </c:val>
          <c:extLst>
            <c:ext xmlns:c16="http://schemas.microsoft.com/office/drawing/2014/chart" uri="{C3380CC4-5D6E-409C-BE32-E72D297353CC}">
              <c16:uniqueId val="{00000001-8203-4C86-97BB-E52D787FFEE2}"/>
            </c:ext>
          </c:extLst>
        </c:ser>
        <c:ser>
          <c:idx val="4"/>
          <c:order val="3"/>
          <c:tx>
            <c:strRef>
              <c:f>Evol_abattages_total.porc!$T$12</c:f>
              <c:strCache>
                <c:ptCount val="1"/>
                <c:pt idx="0">
                  <c:v>2024</c:v>
                </c:pt>
              </c:strCache>
            </c:strRef>
          </c:tx>
          <c:invertIfNegative val="0"/>
          <c:val>
            <c:numRef>
              <c:f>Evol_abattages_total.porc!$T$14:$T$25</c:f>
              <c:numCache>
                <c:formatCode>#,##0</c:formatCode>
                <c:ptCount val="12"/>
                <c:pt idx="0">
                  <c:v>9396.3490000000002</c:v>
                </c:pt>
                <c:pt idx="1">
                  <c:v>8770.39</c:v>
                </c:pt>
                <c:pt idx="2">
                  <c:v>8321.7099999999991</c:v>
                </c:pt>
                <c:pt idx="3">
                  <c:v>8518.130000000001</c:v>
                </c:pt>
                <c:pt idx="4">
                  <c:v>8587.223</c:v>
                </c:pt>
                <c:pt idx="5">
                  <c:v>8124.8950000000004</c:v>
                </c:pt>
                <c:pt idx="6">
                  <c:v>8901.2569999999996</c:v>
                </c:pt>
                <c:pt idx="7">
                  <c:v>8182.0259999999998</c:v>
                </c:pt>
                <c:pt idx="8">
                  <c:v>8341.3260000000009</c:v>
                </c:pt>
                <c:pt idx="9">
                  <c:v>9175.5750000000007</c:v>
                </c:pt>
                <c:pt idx="10">
                  <c:v>8027.4530000000004</c:v>
                </c:pt>
                <c:pt idx="11">
                  <c:v>8345.7080000000005</c:v>
                </c:pt>
              </c:numCache>
            </c:numRef>
          </c:val>
          <c:extLst>
            <c:ext xmlns:c16="http://schemas.microsoft.com/office/drawing/2014/chart" uri="{C3380CC4-5D6E-409C-BE32-E72D297353CC}">
              <c16:uniqueId val="{00000000-EC0E-49BD-88ED-BEBD05A2609A}"/>
            </c:ext>
          </c:extLst>
        </c:ser>
        <c:ser>
          <c:idx val="1"/>
          <c:order val="4"/>
          <c:tx>
            <c:strRef>
              <c:f>Evol_abattages_total.porc!$U$12</c:f>
              <c:strCache>
                <c:ptCount val="1"/>
                <c:pt idx="0">
                  <c:v>2025</c:v>
                </c:pt>
              </c:strCache>
            </c:strRef>
          </c:tx>
          <c:invertIfNegative val="0"/>
          <c:cat>
            <c:strRef>
              <c:f>Evol_abattages_total.porc!$P$14:$P$25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Evol_abattages_total.porc!$U$14:$U$25</c:f>
              <c:numCache>
                <c:formatCode>#,##0</c:formatCode>
                <c:ptCount val="12"/>
                <c:pt idx="0">
                  <c:v>9434.5409999999993</c:v>
                </c:pt>
                <c:pt idx="1">
                  <c:v>8344.6540000000005</c:v>
                </c:pt>
                <c:pt idx="2">
                  <c:v>8605.4560000000001</c:v>
                </c:pt>
                <c:pt idx="3">
                  <c:v>8618.773000000001</c:v>
                </c:pt>
                <c:pt idx="4">
                  <c:v>8194.26</c:v>
                </c:pt>
                <c:pt idx="5">
                  <c:v>8305.7420000000002</c:v>
                </c:pt>
                <c:pt idx="6">
                  <c:v>8803.8079999999991</c:v>
                </c:pt>
                <c:pt idx="7">
                  <c:v>8228.6380000000008</c:v>
                </c:pt>
                <c:pt idx="8">
                  <c:v>8808.9779999999992</c:v>
                </c:pt>
              </c:numCache>
            </c:numRef>
          </c:val>
          <c:extLst>
            <c:ext xmlns:c16="http://schemas.microsoft.com/office/drawing/2014/chart" uri="{C3380CC4-5D6E-409C-BE32-E72D297353CC}">
              <c16:uniqueId val="{00000002-8203-4C86-97BB-E52D787FFEE2}"/>
            </c:ext>
          </c:extLst>
        </c:ser>
        <c:dLbls>
          <c:showLegendKey val="0"/>
          <c:showVal val="0"/>
          <c:showCatName val="0"/>
          <c:showSerName val="0"/>
          <c:showPercent val="0"/>
          <c:showBubbleSize val="0"/>
        </c:dLbls>
        <c:gapWidth val="150"/>
        <c:axId val="1563153984"/>
        <c:axId val="1"/>
      </c:barChart>
      <c:lineChart>
        <c:grouping val="standard"/>
        <c:varyColors val="0"/>
        <c:ser>
          <c:idx val="0"/>
          <c:order val="0"/>
          <c:tx>
            <c:strRef>
              <c:f>Evol_abattages_total.porc!$Q$12</c:f>
              <c:strCache>
                <c:ptCount val="1"/>
                <c:pt idx="0">
                  <c:v>Moyenne 2017-2021</c:v>
                </c:pt>
              </c:strCache>
            </c:strRef>
          </c:tx>
          <c:spPr>
            <a:ln>
              <a:solidFill>
                <a:srgbClr val="C00000"/>
              </a:solidFill>
              <a:prstDash val="sysDash"/>
            </a:ln>
          </c:spPr>
          <c:marker>
            <c:symbol val="none"/>
          </c:marker>
          <c:cat>
            <c:strRef>
              <c:f>Evol_abattages_total.porc!$P$14:$P$25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Evol_abattages_total.porc!$Q$14:$Q$25</c:f>
              <c:numCache>
                <c:formatCode>#,##0</c:formatCode>
                <c:ptCount val="12"/>
                <c:pt idx="0">
                  <c:v>9217.6098000000002</c:v>
                </c:pt>
                <c:pt idx="1">
                  <c:v>8504.4535999999989</c:v>
                </c:pt>
                <c:pt idx="2">
                  <c:v>9072.4116000000013</c:v>
                </c:pt>
                <c:pt idx="3">
                  <c:v>8584.342200000001</c:v>
                </c:pt>
                <c:pt idx="4">
                  <c:v>8463.8296000000009</c:v>
                </c:pt>
                <c:pt idx="5">
                  <c:v>8582.3173999999999</c:v>
                </c:pt>
                <c:pt idx="6">
                  <c:v>8868.3594000000012</c:v>
                </c:pt>
                <c:pt idx="7">
                  <c:v>8639.1965999999993</c:v>
                </c:pt>
                <c:pt idx="8">
                  <c:v>8400.0892000000003</c:v>
                </c:pt>
                <c:pt idx="9">
                  <c:v>8934.1885999999995</c:v>
                </c:pt>
                <c:pt idx="10">
                  <c:v>8524.5586000000003</c:v>
                </c:pt>
                <c:pt idx="11">
                  <c:v>8465.7599999999984</c:v>
                </c:pt>
              </c:numCache>
            </c:numRef>
          </c:val>
          <c:smooth val="0"/>
          <c:extLst>
            <c:ext xmlns:c16="http://schemas.microsoft.com/office/drawing/2014/chart" uri="{C3380CC4-5D6E-409C-BE32-E72D297353CC}">
              <c16:uniqueId val="{00000003-8203-4C86-97BB-E52D787FFEE2}"/>
            </c:ext>
          </c:extLst>
        </c:ser>
        <c:dLbls>
          <c:showLegendKey val="0"/>
          <c:showVal val="0"/>
          <c:showCatName val="0"/>
          <c:showSerName val="0"/>
          <c:showPercent val="0"/>
          <c:showBubbleSize val="0"/>
        </c:dLbls>
        <c:marker val="1"/>
        <c:smooth val="0"/>
        <c:axId val="1563153984"/>
        <c:axId val="1"/>
      </c:lineChart>
      <c:catAx>
        <c:axId val="1563153984"/>
        <c:scaling>
          <c:orientation val="minMax"/>
        </c:scaling>
        <c:delete val="0"/>
        <c:axPos val="b"/>
        <c:title>
          <c:tx>
            <c:rich>
              <a:bodyPr/>
              <a:lstStyle/>
              <a:p>
                <a:pPr>
                  <a:defRPr sz="900" b="0" i="0" u="none" strike="noStrike" baseline="0">
                    <a:solidFill>
                      <a:srgbClr val="000000"/>
                    </a:solidFill>
                    <a:latin typeface="Marianne"/>
                    <a:ea typeface="Marianne"/>
                    <a:cs typeface="Marianne"/>
                  </a:defRPr>
                </a:pPr>
                <a:r>
                  <a:rPr lang="fr-FR"/>
                  <a:t>Volume en Tonnes Equivalent Carcasse</a:t>
                </a:r>
              </a:p>
            </c:rich>
          </c:tx>
          <c:layout>
            <c:manualLayout>
              <c:xMode val="edge"/>
              <c:yMode val="edge"/>
              <c:x val="5.3331875182268881E-4"/>
              <c:y val="4.2825657066839252E-2"/>
            </c:manualLayout>
          </c:layout>
          <c:overlay val="0"/>
          <c:spPr>
            <a:noFill/>
            <a:ln w="25400">
              <a:noFill/>
            </a:ln>
          </c:spPr>
        </c:title>
        <c:numFmt formatCode="General"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
        <c:crosses val="autoZero"/>
        <c:auto val="1"/>
        <c:lblAlgn val="ctr"/>
        <c:lblOffset val="100"/>
        <c:noMultiLvlLbl val="0"/>
      </c:catAx>
      <c:valAx>
        <c:axId val="1"/>
        <c:scaling>
          <c:orientation val="minMax"/>
          <c:max val="11000"/>
          <c:min val="0"/>
        </c:scaling>
        <c:delete val="0"/>
        <c:axPos val="l"/>
        <c:majorGridlines>
          <c:spPr>
            <a:ln w="12700">
              <a:solidFill>
                <a:srgbClr val="999999"/>
              </a:solidFill>
              <a:prstDash val="sysDash"/>
            </a:ln>
          </c:spPr>
        </c:majorGridlines>
        <c:numFmt formatCode="#,##0" sourceLinked="1"/>
        <c:majorTickMark val="out"/>
        <c:minorTickMark val="none"/>
        <c:tickLblPos val="nextTo"/>
        <c:spPr>
          <a:ln w="12700">
            <a:solidFill>
              <a:srgbClr val="999999"/>
            </a:solidFill>
            <a:prstDash val="solid"/>
          </a:ln>
        </c:spPr>
        <c:txPr>
          <a:bodyPr rot="0" vert="horz"/>
          <a:lstStyle/>
          <a:p>
            <a:pPr>
              <a:defRPr sz="800" b="0" i="0" u="none" strike="noStrike" baseline="0">
                <a:solidFill>
                  <a:srgbClr val="000000"/>
                </a:solidFill>
                <a:latin typeface="Arial" panose="020B0604020202020204" pitchFamily="34" charset="0"/>
                <a:ea typeface="Marianne"/>
                <a:cs typeface="Arial" panose="020B0604020202020204" pitchFamily="34" charset="0"/>
              </a:defRPr>
            </a:pPr>
            <a:endParaRPr lang="fr-FR"/>
          </a:p>
        </c:txPr>
        <c:crossAx val="1563153984"/>
        <c:crossesAt val="1"/>
        <c:crossBetween val="between"/>
        <c:majorUnit val="2000"/>
        <c:minorUnit val="1000"/>
      </c:valAx>
      <c:spPr>
        <a:noFill/>
        <a:ln w="25400">
          <a:noFill/>
        </a:ln>
      </c:spPr>
    </c:plotArea>
    <c:legend>
      <c:legendPos val="r"/>
      <c:layout>
        <c:manualLayout>
          <c:xMode val="edge"/>
          <c:yMode val="edge"/>
          <c:x val="7.2067750268533237E-2"/>
          <c:y val="0.84481896954661495"/>
          <c:w val="0.76838782412626827"/>
          <c:h val="0.15518086035074374"/>
        </c:manualLayout>
      </c:layout>
      <c:overlay val="0"/>
      <c:spPr>
        <a:noFill/>
        <a:ln w="25400">
          <a:noFill/>
        </a:ln>
      </c:spPr>
      <c:txPr>
        <a:bodyPr/>
        <a:lstStyle/>
        <a:p>
          <a:pPr>
            <a:defRPr sz="9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1"/>
          <c:tx>
            <c:strRef>
              <c:f>Evol_abattages_porc.charcutier!$R$12</c:f>
              <c:strCache>
                <c:ptCount val="1"/>
                <c:pt idx="0">
                  <c:v>2022</c:v>
                </c:pt>
              </c:strCache>
            </c:strRef>
          </c:tx>
          <c:spPr>
            <a:solidFill>
              <a:schemeClr val="accent6">
                <a:lumMod val="60000"/>
                <a:lumOff val="40000"/>
              </a:schemeClr>
            </a:solidFill>
            <a:ln w="25400">
              <a:noFill/>
            </a:ln>
          </c:spPr>
          <c:invertIfNegative val="0"/>
          <c:cat>
            <c:strRef>
              <c:f>Evol_abattages_porc.charcutier!$P$14:$P$25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Evol_abattages_porc.charcutier!$R$14:$R$25</c:f>
              <c:numCache>
                <c:formatCode>#,##0</c:formatCode>
                <c:ptCount val="12"/>
                <c:pt idx="0">
                  <c:v>8210.7090000000007</c:v>
                </c:pt>
                <c:pt idx="1">
                  <c:v>7697.3029999999999</c:v>
                </c:pt>
                <c:pt idx="2">
                  <c:v>8503.3719999999994</c:v>
                </c:pt>
                <c:pt idx="3">
                  <c:v>7446.6450000000004</c:v>
                </c:pt>
                <c:pt idx="4">
                  <c:v>7759.68</c:v>
                </c:pt>
                <c:pt idx="5">
                  <c:v>7703.4459999999999</c:v>
                </c:pt>
                <c:pt idx="6">
                  <c:v>7388.6230000000005</c:v>
                </c:pt>
                <c:pt idx="7">
                  <c:v>7687.4870000000001</c:v>
                </c:pt>
                <c:pt idx="8">
                  <c:v>7508.9210000000003</c:v>
                </c:pt>
                <c:pt idx="9">
                  <c:v>7727.2529999999997</c:v>
                </c:pt>
                <c:pt idx="10">
                  <c:v>7671.4690000000001</c:v>
                </c:pt>
                <c:pt idx="11">
                  <c:v>7888.8149999999996</c:v>
                </c:pt>
              </c:numCache>
            </c:numRef>
          </c:val>
          <c:extLst>
            <c:ext xmlns:c16="http://schemas.microsoft.com/office/drawing/2014/chart" uri="{C3380CC4-5D6E-409C-BE32-E72D297353CC}">
              <c16:uniqueId val="{00000000-F227-4128-9E1A-3041CE505E76}"/>
            </c:ext>
          </c:extLst>
        </c:ser>
        <c:ser>
          <c:idx val="3"/>
          <c:order val="2"/>
          <c:tx>
            <c:strRef>
              <c:f>Evol_abattages_porc.charcutier!$S$12</c:f>
              <c:strCache>
                <c:ptCount val="1"/>
                <c:pt idx="0">
                  <c:v>2023</c:v>
                </c:pt>
              </c:strCache>
            </c:strRef>
          </c:tx>
          <c:spPr>
            <a:solidFill>
              <a:schemeClr val="accent1">
                <a:lumMod val="60000"/>
                <a:lumOff val="40000"/>
              </a:schemeClr>
            </a:solidFill>
          </c:spPr>
          <c:invertIfNegative val="0"/>
          <c:cat>
            <c:strRef>
              <c:f>Evol_abattages_porc.charcutier!$P$14:$P$25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Evol_abattages_porc.charcutier!$S$14:$S$25</c:f>
              <c:numCache>
                <c:formatCode>#,##0</c:formatCode>
                <c:ptCount val="12"/>
                <c:pt idx="0">
                  <c:v>8071.07</c:v>
                </c:pt>
                <c:pt idx="1">
                  <c:v>7199.42</c:v>
                </c:pt>
                <c:pt idx="2">
                  <c:v>7912.4890000000005</c:v>
                </c:pt>
                <c:pt idx="3">
                  <c:v>7130.4139999999998</c:v>
                </c:pt>
                <c:pt idx="4">
                  <c:v>7487.0549999999994</c:v>
                </c:pt>
                <c:pt idx="5">
                  <c:v>7313.0119999999997</c:v>
                </c:pt>
                <c:pt idx="6">
                  <c:v>7097.3329999999996</c:v>
                </c:pt>
                <c:pt idx="7">
                  <c:v>7632.7889999999998</c:v>
                </c:pt>
                <c:pt idx="8">
                  <c:v>7164.7730000000001</c:v>
                </c:pt>
                <c:pt idx="9">
                  <c:v>7722.6869999999999</c:v>
                </c:pt>
                <c:pt idx="10">
                  <c:v>7705.3320000000003</c:v>
                </c:pt>
                <c:pt idx="11">
                  <c:v>7238.8490000000002</c:v>
                </c:pt>
              </c:numCache>
            </c:numRef>
          </c:val>
          <c:extLst>
            <c:ext xmlns:c16="http://schemas.microsoft.com/office/drawing/2014/chart" uri="{C3380CC4-5D6E-409C-BE32-E72D297353CC}">
              <c16:uniqueId val="{00000001-F227-4128-9E1A-3041CE505E76}"/>
            </c:ext>
          </c:extLst>
        </c:ser>
        <c:ser>
          <c:idx val="4"/>
          <c:order val="3"/>
          <c:tx>
            <c:strRef>
              <c:f>Evol_abattages_porc.charcutier!$T$12</c:f>
              <c:strCache>
                <c:ptCount val="1"/>
                <c:pt idx="0">
                  <c:v>2024</c:v>
                </c:pt>
              </c:strCache>
            </c:strRef>
          </c:tx>
          <c:invertIfNegative val="0"/>
          <c:val>
            <c:numRef>
              <c:f>Evol_abattages_porc.charcutier!$T$14:$T$25</c:f>
              <c:numCache>
                <c:formatCode>#,##0</c:formatCode>
                <c:ptCount val="12"/>
                <c:pt idx="0">
                  <c:v>8652.8639999999996</c:v>
                </c:pt>
                <c:pt idx="1">
                  <c:v>8076.8189999999995</c:v>
                </c:pt>
                <c:pt idx="2">
                  <c:v>7616.9409999999998</c:v>
                </c:pt>
                <c:pt idx="3">
                  <c:v>7730.0280000000002</c:v>
                </c:pt>
                <c:pt idx="4">
                  <c:v>7792.39</c:v>
                </c:pt>
                <c:pt idx="5">
                  <c:v>7408.8509999999997</c:v>
                </c:pt>
                <c:pt idx="6">
                  <c:v>8164.6949999999997</c:v>
                </c:pt>
                <c:pt idx="7">
                  <c:v>7555.0069999999996</c:v>
                </c:pt>
                <c:pt idx="8">
                  <c:v>7653.8950000000004</c:v>
                </c:pt>
                <c:pt idx="9">
                  <c:v>8363.5249999999996</c:v>
                </c:pt>
                <c:pt idx="10">
                  <c:v>7327.1409999999996</c:v>
                </c:pt>
                <c:pt idx="11">
                  <c:v>7665.6309999999994</c:v>
                </c:pt>
              </c:numCache>
            </c:numRef>
          </c:val>
          <c:extLst>
            <c:ext xmlns:c16="http://schemas.microsoft.com/office/drawing/2014/chart" uri="{C3380CC4-5D6E-409C-BE32-E72D297353CC}">
              <c16:uniqueId val="{00000000-6210-42A6-AE89-BD718B67DE45}"/>
            </c:ext>
          </c:extLst>
        </c:ser>
        <c:ser>
          <c:idx val="1"/>
          <c:order val="4"/>
          <c:tx>
            <c:strRef>
              <c:f>Evol_abattages_porc.charcutier!$U$12</c:f>
              <c:strCache>
                <c:ptCount val="1"/>
                <c:pt idx="0">
                  <c:v>2025</c:v>
                </c:pt>
              </c:strCache>
            </c:strRef>
          </c:tx>
          <c:invertIfNegative val="0"/>
          <c:cat>
            <c:strRef>
              <c:f>Evol_abattages_porc.charcutier!$P$14:$P$25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Evol_abattages_porc.charcutier!$U$14:$U$25</c:f>
              <c:numCache>
                <c:formatCode>#,##0</c:formatCode>
                <c:ptCount val="12"/>
                <c:pt idx="0">
                  <c:v>8669.1180000000004</c:v>
                </c:pt>
                <c:pt idx="1">
                  <c:v>7629.1120000000001</c:v>
                </c:pt>
                <c:pt idx="2">
                  <c:v>7930.8249999999998</c:v>
                </c:pt>
                <c:pt idx="3">
                  <c:v>7883.5960000000005</c:v>
                </c:pt>
                <c:pt idx="4">
                  <c:v>7498.6880000000001</c:v>
                </c:pt>
                <c:pt idx="5">
                  <c:v>7657.3689999999997</c:v>
                </c:pt>
                <c:pt idx="6">
                  <c:v>8031.4260000000004</c:v>
                </c:pt>
                <c:pt idx="7">
                  <c:v>7511.0069999999996</c:v>
                </c:pt>
                <c:pt idx="8">
                  <c:v>8088.442</c:v>
                </c:pt>
              </c:numCache>
            </c:numRef>
          </c:val>
          <c:extLst>
            <c:ext xmlns:c16="http://schemas.microsoft.com/office/drawing/2014/chart" uri="{C3380CC4-5D6E-409C-BE32-E72D297353CC}">
              <c16:uniqueId val="{00000002-F227-4128-9E1A-3041CE505E76}"/>
            </c:ext>
          </c:extLst>
        </c:ser>
        <c:dLbls>
          <c:showLegendKey val="0"/>
          <c:showVal val="0"/>
          <c:showCatName val="0"/>
          <c:showSerName val="0"/>
          <c:showPercent val="0"/>
          <c:showBubbleSize val="0"/>
        </c:dLbls>
        <c:gapWidth val="150"/>
        <c:axId val="1604737648"/>
        <c:axId val="1"/>
      </c:barChart>
      <c:lineChart>
        <c:grouping val="standard"/>
        <c:varyColors val="0"/>
        <c:ser>
          <c:idx val="0"/>
          <c:order val="0"/>
          <c:tx>
            <c:strRef>
              <c:f>Evol_abattages_porc.charcutier!$Q$12</c:f>
              <c:strCache>
                <c:ptCount val="1"/>
                <c:pt idx="0">
                  <c:v>Moyenne 2017-2021</c:v>
                </c:pt>
              </c:strCache>
            </c:strRef>
          </c:tx>
          <c:spPr>
            <a:ln>
              <a:solidFill>
                <a:srgbClr val="C00000"/>
              </a:solidFill>
              <a:prstDash val="sysDash"/>
            </a:ln>
          </c:spPr>
          <c:marker>
            <c:symbol val="none"/>
          </c:marker>
          <c:cat>
            <c:strRef>
              <c:f>Evol_abattages_porc.charcutier!$P$14:$P$25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Evol_abattages_porc.charcutier!$Q$14:$Q$25</c:f>
              <c:numCache>
                <c:formatCode>#,##0</c:formatCode>
                <c:ptCount val="12"/>
                <c:pt idx="0">
                  <c:v>8353.9103999999988</c:v>
                </c:pt>
                <c:pt idx="1">
                  <c:v>7767.5364</c:v>
                </c:pt>
                <c:pt idx="2">
                  <c:v>8212.3973999999998</c:v>
                </c:pt>
                <c:pt idx="3">
                  <c:v>7753.6755999999996</c:v>
                </c:pt>
                <c:pt idx="4">
                  <c:v>7627.8763999999992</c:v>
                </c:pt>
                <c:pt idx="5">
                  <c:v>7705.6966000000002</c:v>
                </c:pt>
                <c:pt idx="6">
                  <c:v>8011.606600000001</c:v>
                </c:pt>
                <c:pt idx="7">
                  <c:v>7793.0980000000009</c:v>
                </c:pt>
                <c:pt idx="8">
                  <c:v>7533.0619999999999</c:v>
                </c:pt>
                <c:pt idx="9">
                  <c:v>8010.9419999999982</c:v>
                </c:pt>
                <c:pt idx="10">
                  <c:v>7632.6826000000001</c:v>
                </c:pt>
                <c:pt idx="11">
                  <c:v>7594.3930000000009</c:v>
                </c:pt>
              </c:numCache>
            </c:numRef>
          </c:val>
          <c:smooth val="0"/>
          <c:extLst>
            <c:ext xmlns:c16="http://schemas.microsoft.com/office/drawing/2014/chart" uri="{C3380CC4-5D6E-409C-BE32-E72D297353CC}">
              <c16:uniqueId val="{00000003-F227-4128-9E1A-3041CE505E76}"/>
            </c:ext>
          </c:extLst>
        </c:ser>
        <c:dLbls>
          <c:showLegendKey val="0"/>
          <c:showVal val="0"/>
          <c:showCatName val="0"/>
          <c:showSerName val="0"/>
          <c:showPercent val="0"/>
          <c:showBubbleSize val="0"/>
        </c:dLbls>
        <c:marker val="1"/>
        <c:smooth val="0"/>
        <c:axId val="1604737648"/>
        <c:axId val="1"/>
      </c:lineChart>
      <c:catAx>
        <c:axId val="160473764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sz="900" b="0" i="0" baseline="0">
                    <a:effectLst/>
                    <a:latin typeface="Marianne" panose="02000000000000000000" pitchFamily="50" charset="0"/>
                  </a:rPr>
                  <a:t>Volume en Tonnes Equivalent Carcasse</a:t>
                </a:r>
              </a:p>
              <a:p>
                <a:pPr>
                  <a:defRPr sz="800" b="0" i="0" u="none" strike="noStrike" baseline="0">
                    <a:solidFill>
                      <a:srgbClr val="000000"/>
                    </a:solidFill>
                    <a:latin typeface="Arial"/>
                    <a:ea typeface="Arial"/>
                    <a:cs typeface="Arial"/>
                  </a:defRPr>
                </a:pPr>
                <a:endParaRPr lang="fr-FR">
                  <a:effectLst/>
                </a:endParaRPr>
              </a:p>
            </c:rich>
          </c:tx>
          <c:layout>
            <c:manualLayout>
              <c:xMode val="edge"/>
              <c:yMode val="edge"/>
              <c:x val="2.4038432695913013E-2"/>
              <c:y val="3.3205416109989859E-2"/>
            </c:manualLayout>
          </c:layout>
          <c:overlay val="0"/>
          <c:spPr>
            <a:noFill/>
            <a:ln w="25400">
              <a:noFill/>
            </a:ln>
          </c:spPr>
        </c:title>
        <c:numFmt formatCode="General"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10000"/>
          <c:min val="0"/>
        </c:scaling>
        <c:delete val="0"/>
        <c:axPos val="l"/>
        <c:majorGridlines>
          <c:spPr>
            <a:ln w="12700">
              <a:solidFill>
                <a:srgbClr val="999999"/>
              </a:solidFill>
              <a:prstDash val="sysDash"/>
            </a:ln>
          </c:spPr>
        </c:majorGridlines>
        <c:numFmt formatCode="#,##0" sourceLinked="1"/>
        <c:majorTickMark val="out"/>
        <c:minorTickMark val="none"/>
        <c:tickLblPos val="nextTo"/>
        <c:spPr>
          <a:ln w="12700">
            <a:solidFill>
              <a:srgbClr val="999999"/>
            </a:solidFill>
            <a:prstDash val="solid"/>
          </a:ln>
        </c:spPr>
        <c:txPr>
          <a:bodyPr rot="0" vert="horz"/>
          <a:lstStyle/>
          <a:p>
            <a:pPr>
              <a:defRPr sz="800" b="0" i="0" u="none" strike="noStrike" baseline="0">
                <a:solidFill>
                  <a:srgbClr val="000000"/>
                </a:solidFill>
                <a:latin typeface="Marianne" panose="02000000000000000000" pitchFamily="50" charset="0"/>
                <a:ea typeface="Arial"/>
                <a:cs typeface="Arial"/>
              </a:defRPr>
            </a:pPr>
            <a:endParaRPr lang="fr-FR"/>
          </a:p>
        </c:txPr>
        <c:crossAx val="1604737648"/>
        <c:crossesAt val="1"/>
        <c:crossBetween val="between"/>
        <c:majorUnit val="2000"/>
        <c:minorUnit val="1000"/>
      </c:valAx>
      <c:spPr>
        <a:noFill/>
        <a:ln w="25400">
          <a:noFill/>
        </a:ln>
      </c:spPr>
    </c:plotArea>
    <c:legend>
      <c:legendPos val="r"/>
      <c:layout>
        <c:manualLayout>
          <c:xMode val="edge"/>
          <c:yMode val="edge"/>
          <c:x val="9.0040236859152772E-2"/>
          <c:y val="0.84481916294759185"/>
          <c:w val="0.82451911935110078"/>
          <c:h val="0.15518072219311574"/>
        </c:manualLayout>
      </c:layout>
      <c:overlay val="0"/>
      <c:spPr>
        <a:noFill/>
        <a:ln w="25400">
          <a:noFill/>
        </a:ln>
      </c:spPr>
      <c:txPr>
        <a:bodyPr/>
        <a:lstStyle/>
        <a:p>
          <a:pPr>
            <a:defRPr sz="9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a:ea typeface="Marianne"/>
                <a:cs typeface="Marianne"/>
              </a:defRPr>
            </a:pPr>
            <a:r>
              <a:rPr lang="fr-FR" sz="1000"/>
              <a:t>Prix €/kg de carcasse</a:t>
            </a:r>
          </a:p>
        </c:rich>
      </c:tx>
      <c:layout>
        <c:manualLayout>
          <c:xMode val="edge"/>
          <c:yMode val="edge"/>
          <c:x val="3.9079072335209443E-2"/>
          <c:y val="4.7389527128781035E-2"/>
        </c:manualLayout>
      </c:layout>
      <c:overlay val="0"/>
    </c:title>
    <c:autoTitleDeleted val="0"/>
    <c:plotArea>
      <c:layout>
        <c:manualLayout>
          <c:layoutTarget val="inner"/>
          <c:xMode val="edge"/>
          <c:yMode val="edge"/>
          <c:x val="8.3505738253306566E-2"/>
          <c:y val="0.15563012754163316"/>
          <c:w val="0.88190299762178748"/>
          <c:h val="0.62147212405741303"/>
        </c:manualLayout>
      </c:layout>
      <c:lineChart>
        <c:grouping val="standard"/>
        <c:varyColors val="0"/>
        <c:ser>
          <c:idx val="0"/>
          <c:order val="0"/>
          <c:tx>
            <c:strRef>
              <c:f>'cotations_porc.charcutier'!$C$12</c:f>
              <c:strCache>
                <c:ptCount val="1"/>
                <c:pt idx="0">
                  <c:v>Moyenne 2019-2021</c:v>
                </c:pt>
              </c:strCache>
            </c:strRef>
          </c:tx>
          <c:spPr>
            <a:ln w="25400">
              <a:solidFill>
                <a:srgbClr val="991A00"/>
              </a:solidFill>
              <a:prstDash val="sysDash"/>
            </a:ln>
          </c:spPr>
          <c:marker>
            <c:symbol val="none"/>
          </c:marker>
          <c:cat>
            <c:numRef>
              <c:f>'cotations_porc.charcutier'!$B$13:$B$64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'cotations_porc.charcutier'!$C$13:$C$64</c:f>
              <c:numCache>
                <c:formatCode>#,##0.00</c:formatCode>
                <c:ptCount val="52"/>
                <c:pt idx="0">
                  <c:v>1.4833333333333334</c:v>
                </c:pt>
                <c:pt idx="1">
                  <c:v>1.47</c:v>
                </c:pt>
                <c:pt idx="2">
                  <c:v>1.4533333333333334</c:v>
                </c:pt>
                <c:pt idx="3">
                  <c:v>1.4466666666666665</c:v>
                </c:pt>
                <c:pt idx="4">
                  <c:v>1.45</c:v>
                </c:pt>
                <c:pt idx="5">
                  <c:v>1.45</c:v>
                </c:pt>
                <c:pt idx="6">
                  <c:v>1.4533333333333331</c:v>
                </c:pt>
                <c:pt idx="7">
                  <c:v>1.4733333333333334</c:v>
                </c:pt>
                <c:pt idx="8">
                  <c:v>1.4966666666666668</c:v>
                </c:pt>
                <c:pt idx="9">
                  <c:v>1.5333333333333332</c:v>
                </c:pt>
                <c:pt idx="10">
                  <c:v>1.5566666666666666</c:v>
                </c:pt>
                <c:pt idx="11">
                  <c:v>1.58</c:v>
                </c:pt>
                <c:pt idx="12">
                  <c:v>1.5866666666666667</c:v>
                </c:pt>
                <c:pt idx="13">
                  <c:v>1.6033333333333335</c:v>
                </c:pt>
                <c:pt idx="14">
                  <c:v>1.6133333333333333</c:v>
                </c:pt>
                <c:pt idx="15">
                  <c:v>1.6233333333333333</c:v>
                </c:pt>
                <c:pt idx="16">
                  <c:v>1.6333333333333335</c:v>
                </c:pt>
                <c:pt idx="17">
                  <c:v>1.6333333333333335</c:v>
                </c:pt>
                <c:pt idx="18">
                  <c:v>1.63</c:v>
                </c:pt>
                <c:pt idx="19">
                  <c:v>1.6233333333333331</c:v>
                </c:pt>
                <c:pt idx="20">
                  <c:v>1.6266666666666667</c:v>
                </c:pt>
                <c:pt idx="21">
                  <c:v>1.64</c:v>
                </c:pt>
                <c:pt idx="22">
                  <c:v>1.64</c:v>
                </c:pt>
                <c:pt idx="23">
                  <c:v>1.6433333333333333</c:v>
                </c:pt>
                <c:pt idx="24">
                  <c:v>1.6333333333333331</c:v>
                </c:pt>
                <c:pt idx="26">
                  <c:v>1.59</c:v>
                </c:pt>
                <c:pt idx="27">
                  <c:v>1.5733333333333333</c:v>
                </c:pt>
                <c:pt idx="28">
                  <c:v>1.5733333333333333</c:v>
                </c:pt>
                <c:pt idx="29" formatCode="0.00">
                  <c:v>1.58</c:v>
                </c:pt>
                <c:pt idx="30">
                  <c:v>1.58</c:v>
                </c:pt>
                <c:pt idx="31">
                  <c:v>1.5833333333333333</c:v>
                </c:pt>
                <c:pt idx="32">
                  <c:v>1.5999999999999999</c:v>
                </c:pt>
                <c:pt idx="33">
                  <c:v>1.6133333333333333</c:v>
                </c:pt>
                <c:pt idx="34">
                  <c:v>1.6333333333333335</c:v>
                </c:pt>
                <c:pt idx="35">
                  <c:v>1.64</c:v>
                </c:pt>
                <c:pt idx="36">
                  <c:v>1.6366666666666667</c:v>
                </c:pt>
                <c:pt idx="37">
                  <c:v>1.6266666666666667</c:v>
                </c:pt>
                <c:pt idx="38">
                  <c:v>1.6166666666666665</c:v>
                </c:pt>
                <c:pt idx="39">
                  <c:v>1.6066666666666667</c:v>
                </c:pt>
                <c:pt idx="40">
                  <c:v>1.6033333333333335</c:v>
                </c:pt>
                <c:pt idx="41">
                  <c:v>1.5966666666666667</c:v>
                </c:pt>
                <c:pt idx="42">
                  <c:v>1.5999999999999999</c:v>
                </c:pt>
                <c:pt idx="43">
                  <c:v>1.5833333333333333</c:v>
                </c:pt>
                <c:pt idx="44">
                  <c:v>1.5766666666666669</c:v>
                </c:pt>
                <c:pt idx="45">
                  <c:v>1.5733333333333335</c:v>
                </c:pt>
                <c:pt idx="46">
                  <c:v>1.5566666666666666</c:v>
                </c:pt>
                <c:pt idx="47">
                  <c:v>1.5566666666666666</c:v>
                </c:pt>
                <c:pt idx="48">
                  <c:v>1.5566666666666666</c:v>
                </c:pt>
                <c:pt idx="49">
                  <c:v>1.5366666666666668</c:v>
                </c:pt>
                <c:pt idx="50">
                  <c:v>1.53</c:v>
                </c:pt>
                <c:pt idx="51">
                  <c:v>1.53</c:v>
                </c:pt>
              </c:numCache>
            </c:numRef>
          </c:val>
          <c:smooth val="0"/>
          <c:extLst>
            <c:ext xmlns:c16="http://schemas.microsoft.com/office/drawing/2014/chart" uri="{C3380CC4-5D6E-409C-BE32-E72D297353CC}">
              <c16:uniqueId val="{00000000-7581-4FA7-B582-8C063D0E4441}"/>
            </c:ext>
          </c:extLst>
        </c:ser>
        <c:ser>
          <c:idx val="1"/>
          <c:order val="1"/>
          <c:tx>
            <c:strRef>
              <c:f>'cotations_porc.charcutier'!$D$12</c:f>
              <c:strCache>
                <c:ptCount val="1"/>
                <c:pt idx="0">
                  <c:v>2022</c:v>
                </c:pt>
              </c:strCache>
            </c:strRef>
          </c:tx>
          <c:spPr>
            <a:ln w="25400">
              <a:solidFill>
                <a:srgbClr val="0070C0"/>
              </a:solidFill>
            </a:ln>
          </c:spPr>
          <c:marker>
            <c:symbol val="none"/>
          </c:marker>
          <c:cat>
            <c:numRef>
              <c:f>'cotations_porc.charcutier'!$B$13:$B$64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'cotations_porc.charcutier'!$D$13:$D$64</c:f>
              <c:numCache>
                <c:formatCode>0.00"   "</c:formatCode>
                <c:ptCount val="52"/>
                <c:pt idx="1">
                  <c:v>1.41</c:v>
                </c:pt>
                <c:pt idx="2">
                  <c:v>1.41</c:v>
                </c:pt>
                <c:pt idx="3">
                  <c:v>1.41</c:v>
                </c:pt>
                <c:pt idx="4">
                  <c:v>1.41</c:v>
                </c:pt>
                <c:pt idx="5">
                  <c:v>1.43</c:v>
                </c:pt>
                <c:pt idx="6">
                  <c:v>1.44</c:v>
                </c:pt>
                <c:pt idx="7">
                  <c:v>1.45</c:v>
                </c:pt>
                <c:pt idx="8">
                  <c:v>1.5</c:v>
                </c:pt>
                <c:pt idx="9">
                  <c:v>1.56</c:v>
                </c:pt>
                <c:pt idx="10">
                  <c:v>1.66</c:v>
                </c:pt>
                <c:pt idx="11">
                  <c:v>1.77</c:v>
                </c:pt>
                <c:pt idx="12">
                  <c:v>1.82</c:v>
                </c:pt>
                <c:pt idx="13">
                  <c:v>1.85</c:v>
                </c:pt>
                <c:pt idx="14">
                  <c:v>1.85</c:v>
                </c:pt>
                <c:pt idx="15">
                  <c:v>1.85</c:v>
                </c:pt>
                <c:pt idx="16">
                  <c:v>1.86</c:v>
                </c:pt>
                <c:pt idx="17">
                  <c:v>1.86</c:v>
                </c:pt>
                <c:pt idx="18">
                  <c:v>1.86</c:v>
                </c:pt>
                <c:pt idx="19">
                  <c:v>1.86</c:v>
                </c:pt>
                <c:pt idx="20">
                  <c:v>1.86</c:v>
                </c:pt>
                <c:pt idx="21">
                  <c:v>1.86</c:v>
                </c:pt>
                <c:pt idx="22">
                  <c:v>1.86</c:v>
                </c:pt>
                <c:pt idx="23">
                  <c:v>1.86</c:v>
                </c:pt>
                <c:pt idx="24">
                  <c:v>1.91</c:v>
                </c:pt>
                <c:pt idx="25">
                  <c:v>1.97</c:v>
                </c:pt>
                <c:pt idx="26">
                  <c:v>2.0099999999999998</c:v>
                </c:pt>
                <c:pt idx="27">
                  <c:v>2.02</c:v>
                </c:pt>
                <c:pt idx="28">
                  <c:v>2.0299999999999998</c:v>
                </c:pt>
                <c:pt idx="29">
                  <c:v>2.04</c:v>
                </c:pt>
                <c:pt idx="30">
                  <c:v>2.0699999999999998</c:v>
                </c:pt>
                <c:pt idx="31">
                  <c:v>2.13</c:v>
                </c:pt>
                <c:pt idx="32">
                  <c:v>2.16</c:v>
                </c:pt>
                <c:pt idx="33">
                  <c:v>2.1800000000000002</c:v>
                </c:pt>
                <c:pt idx="34">
                  <c:v>2.19</c:v>
                </c:pt>
                <c:pt idx="35">
                  <c:v>2.2000000000000002</c:v>
                </c:pt>
                <c:pt idx="36">
                  <c:v>2.21</c:v>
                </c:pt>
                <c:pt idx="37">
                  <c:v>2.21</c:v>
                </c:pt>
                <c:pt idx="38">
                  <c:v>2.2200000000000002</c:v>
                </c:pt>
                <c:pt idx="39">
                  <c:v>2.2200000000000002</c:v>
                </c:pt>
                <c:pt idx="40">
                  <c:v>2.2000000000000002</c:v>
                </c:pt>
                <c:pt idx="41">
                  <c:v>2.15</c:v>
                </c:pt>
                <c:pt idx="42">
                  <c:v>2.09</c:v>
                </c:pt>
                <c:pt idx="43">
                  <c:v>2.0299999999999998</c:v>
                </c:pt>
                <c:pt idx="44">
                  <c:v>1.98</c:v>
                </c:pt>
                <c:pt idx="45">
                  <c:v>1.97</c:v>
                </c:pt>
                <c:pt idx="46">
                  <c:v>1.97</c:v>
                </c:pt>
                <c:pt idx="47">
                  <c:v>1.97</c:v>
                </c:pt>
                <c:pt idx="48">
                  <c:v>1.97</c:v>
                </c:pt>
                <c:pt idx="49">
                  <c:v>1.97</c:v>
                </c:pt>
                <c:pt idx="50">
                  <c:v>1.97</c:v>
                </c:pt>
                <c:pt idx="51">
                  <c:v>1.98</c:v>
                </c:pt>
              </c:numCache>
            </c:numRef>
          </c:val>
          <c:smooth val="0"/>
          <c:extLst>
            <c:ext xmlns:c16="http://schemas.microsoft.com/office/drawing/2014/chart" uri="{C3380CC4-5D6E-409C-BE32-E72D297353CC}">
              <c16:uniqueId val="{00000003-7581-4FA7-B582-8C063D0E4441}"/>
            </c:ext>
          </c:extLst>
        </c:ser>
        <c:ser>
          <c:idx val="4"/>
          <c:order val="2"/>
          <c:tx>
            <c:strRef>
              <c:f>'cotations_porc.charcutier'!$E$12</c:f>
              <c:strCache>
                <c:ptCount val="1"/>
                <c:pt idx="0">
                  <c:v>2023</c:v>
                </c:pt>
              </c:strCache>
            </c:strRef>
          </c:tx>
          <c:spPr>
            <a:ln>
              <a:solidFill>
                <a:schemeClr val="accent2"/>
              </a:solidFill>
            </a:ln>
          </c:spPr>
          <c:marker>
            <c:symbol val="none"/>
          </c:marker>
          <c:val>
            <c:numRef>
              <c:f>'cotations_porc.charcutier'!$E$14:$E$64</c:f>
              <c:numCache>
                <c:formatCode>0.00"   "</c:formatCode>
                <c:ptCount val="51"/>
                <c:pt idx="0">
                  <c:v>2.06</c:v>
                </c:pt>
                <c:pt idx="1">
                  <c:v>2.11</c:v>
                </c:pt>
                <c:pt idx="2">
                  <c:v>2.17</c:v>
                </c:pt>
                <c:pt idx="3">
                  <c:v>2.2200000000000002</c:v>
                </c:pt>
                <c:pt idx="4">
                  <c:v>2.2799999999999998</c:v>
                </c:pt>
                <c:pt idx="5">
                  <c:v>2.33</c:v>
                </c:pt>
                <c:pt idx="6">
                  <c:v>2.4</c:v>
                </c:pt>
                <c:pt idx="7">
                  <c:v>2.46</c:v>
                </c:pt>
                <c:pt idx="8">
                  <c:v>2.52</c:v>
                </c:pt>
                <c:pt idx="9">
                  <c:v>2.54</c:v>
                </c:pt>
                <c:pt idx="10">
                  <c:v>2.54</c:v>
                </c:pt>
                <c:pt idx="11">
                  <c:v>2.54</c:v>
                </c:pt>
                <c:pt idx="12">
                  <c:v>2.54</c:v>
                </c:pt>
                <c:pt idx="13">
                  <c:v>2.5299999999999998</c:v>
                </c:pt>
                <c:pt idx="15">
                  <c:v>2.42</c:v>
                </c:pt>
                <c:pt idx="16">
                  <c:v>2.36</c:v>
                </c:pt>
                <c:pt idx="17">
                  <c:v>2.33</c:v>
                </c:pt>
                <c:pt idx="18">
                  <c:v>2.3199999999999998</c:v>
                </c:pt>
                <c:pt idx="19">
                  <c:v>2.3199999999999998</c:v>
                </c:pt>
                <c:pt idx="20">
                  <c:v>2.3199999999999998</c:v>
                </c:pt>
                <c:pt idx="21">
                  <c:v>2.35</c:v>
                </c:pt>
                <c:pt idx="22">
                  <c:v>2.39</c:v>
                </c:pt>
                <c:pt idx="23">
                  <c:v>2.44</c:v>
                </c:pt>
                <c:pt idx="24">
                  <c:v>2.5</c:v>
                </c:pt>
                <c:pt idx="25">
                  <c:v>2.5099999999999998</c:v>
                </c:pt>
                <c:pt idx="26">
                  <c:v>2.52</c:v>
                </c:pt>
                <c:pt idx="27">
                  <c:v>2.52</c:v>
                </c:pt>
                <c:pt idx="28">
                  <c:v>2.52</c:v>
                </c:pt>
                <c:pt idx="29">
                  <c:v>2.46</c:v>
                </c:pt>
                <c:pt idx="30">
                  <c:v>2.4</c:v>
                </c:pt>
                <c:pt idx="31">
                  <c:v>2.34</c:v>
                </c:pt>
                <c:pt idx="32">
                  <c:v>2.2799999999999998</c:v>
                </c:pt>
                <c:pt idx="33">
                  <c:v>2.2200000000000002</c:v>
                </c:pt>
                <c:pt idx="34">
                  <c:v>2.21</c:v>
                </c:pt>
                <c:pt idx="35">
                  <c:v>2.21</c:v>
                </c:pt>
                <c:pt idx="36">
                  <c:v>2.19</c:v>
                </c:pt>
                <c:pt idx="37">
                  <c:v>2.17</c:v>
                </c:pt>
                <c:pt idx="38">
                  <c:v>2.17</c:v>
                </c:pt>
                <c:pt idx="39">
                  <c:v>2.12</c:v>
                </c:pt>
                <c:pt idx="40">
                  <c:v>2.0699999999999998</c:v>
                </c:pt>
                <c:pt idx="41">
                  <c:v>2.0099999999999998</c:v>
                </c:pt>
                <c:pt idx="42">
                  <c:v>1.97</c:v>
                </c:pt>
                <c:pt idx="43">
                  <c:v>1.93</c:v>
                </c:pt>
                <c:pt idx="44">
                  <c:v>1.93</c:v>
                </c:pt>
                <c:pt idx="45">
                  <c:v>1.93</c:v>
                </c:pt>
                <c:pt idx="46">
                  <c:v>1.93</c:v>
                </c:pt>
                <c:pt idx="47">
                  <c:v>1.94</c:v>
                </c:pt>
                <c:pt idx="48">
                  <c:v>1.95</c:v>
                </c:pt>
                <c:pt idx="49">
                  <c:v>1.95</c:v>
                </c:pt>
                <c:pt idx="50">
                  <c:v>1.95</c:v>
                </c:pt>
              </c:numCache>
            </c:numRef>
          </c:val>
          <c:smooth val="0"/>
          <c:extLst>
            <c:ext xmlns:c16="http://schemas.microsoft.com/office/drawing/2014/chart" uri="{C3380CC4-5D6E-409C-BE32-E72D297353CC}">
              <c16:uniqueId val="{00000000-0F74-4E3C-A92A-CA8EEEDF6203}"/>
            </c:ext>
          </c:extLst>
        </c:ser>
        <c:ser>
          <c:idx val="5"/>
          <c:order val="3"/>
          <c:tx>
            <c:strRef>
              <c:f>'cotations_porc.charcutier'!$F$12</c:f>
              <c:strCache>
                <c:ptCount val="1"/>
                <c:pt idx="0">
                  <c:v>2024</c:v>
                </c:pt>
              </c:strCache>
            </c:strRef>
          </c:tx>
          <c:marker>
            <c:symbol val="none"/>
          </c:marker>
          <c:val>
            <c:numRef>
              <c:f>'cotations_porc.charcutier'!$F$13:$F$64</c:f>
              <c:numCache>
                <c:formatCode>0.00"   "</c:formatCode>
                <c:ptCount val="52"/>
                <c:pt idx="0">
                  <c:v>1.95</c:v>
                </c:pt>
                <c:pt idx="1">
                  <c:v>1.95</c:v>
                </c:pt>
                <c:pt idx="2">
                  <c:v>1.95</c:v>
                </c:pt>
                <c:pt idx="3">
                  <c:v>1.95</c:v>
                </c:pt>
                <c:pt idx="4">
                  <c:v>1.95</c:v>
                </c:pt>
                <c:pt idx="5">
                  <c:v>1.96</c:v>
                </c:pt>
                <c:pt idx="6">
                  <c:v>1.97</c:v>
                </c:pt>
                <c:pt idx="7">
                  <c:v>2.04</c:v>
                </c:pt>
                <c:pt idx="8">
                  <c:v>2.1</c:v>
                </c:pt>
                <c:pt idx="9">
                  <c:v>2.15</c:v>
                </c:pt>
                <c:pt idx="10">
                  <c:v>2.1800000000000002</c:v>
                </c:pt>
                <c:pt idx="11">
                  <c:v>2.2000000000000002</c:v>
                </c:pt>
                <c:pt idx="12">
                  <c:v>2.2400000000000002</c:v>
                </c:pt>
                <c:pt idx="13">
                  <c:v>2.23</c:v>
                </c:pt>
                <c:pt idx="14">
                  <c:v>2.2400000000000002</c:v>
                </c:pt>
                <c:pt idx="15">
                  <c:v>2.23</c:v>
                </c:pt>
                <c:pt idx="16">
                  <c:v>2.2400000000000002</c:v>
                </c:pt>
                <c:pt idx="18">
                  <c:v>2.2200000000000002</c:v>
                </c:pt>
                <c:pt idx="19">
                  <c:v>2.21</c:v>
                </c:pt>
                <c:pt idx="20">
                  <c:v>2.21</c:v>
                </c:pt>
                <c:pt idx="21">
                  <c:v>2.21</c:v>
                </c:pt>
                <c:pt idx="22">
                  <c:v>2.2000000000000002</c:v>
                </c:pt>
                <c:pt idx="23">
                  <c:v>2.19</c:v>
                </c:pt>
                <c:pt idx="24">
                  <c:v>2.2000000000000002</c:v>
                </c:pt>
                <c:pt idx="25">
                  <c:v>2.2200000000000002</c:v>
                </c:pt>
                <c:pt idx="26">
                  <c:v>2.2599999999999998</c:v>
                </c:pt>
                <c:pt idx="27">
                  <c:v>2.2999999999999998</c:v>
                </c:pt>
                <c:pt idx="28">
                  <c:v>2.34</c:v>
                </c:pt>
                <c:pt idx="29">
                  <c:v>2.33</c:v>
                </c:pt>
                <c:pt idx="30">
                  <c:v>2.33</c:v>
                </c:pt>
                <c:pt idx="31">
                  <c:v>2.33</c:v>
                </c:pt>
                <c:pt idx="32">
                  <c:v>2.2400000000000002</c:v>
                </c:pt>
                <c:pt idx="33">
                  <c:v>2.1800000000000002</c:v>
                </c:pt>
                <c:pt idx="34">
                  <c:v>2.12</c:v>
                </c:pt>
                <c:pt idx="35">
                  <c:v>2.08</c:v>
                </c:pt>
                <c:pt idx="36">
                  <c:v>2.0699999999999998</c:v>
                </c:pt>
                <c:pt idx="37">
                  <c:v>2.0699999999999998</c:v>
                </c:pt>
                <c:pt idx="38">
                  <c:v>2.04</c:v>
                </c:pt>
                <c:pt idx="39">
                  <c:v>2</c:v>
                </c:pt>
                <c:pt idx="40">
                  <c:v>1.98</c:v>
                </c:pt>
                <c:pt idx="41">
                  <c:v>1.96</c:v>
                </c:pt>
                <c:pt idx="42">
                  <c:v>1.93</c:v>
                </c:pt>
                <c:pt idx="43">
                  <c:v>1.91</c:v>
                </c:pt>
                <c:pt idx="44">
                  <c:v>1.91</c:v>
                </c:pt>
                <c:pt idx="45">
                  <c:v>1.9</c:v>
                </c:pt>
                <c:pt idx="46">
                  <c:v>1.88</c:v>
                </c:pt>
                <c:pt idx="47">
                  <c:v>1.9</c:v>
                </c:pt>
                <c:pt idx="48">
                  <c:v>1.9</c:v>
                </c:pt>
                <c:pt idx="49">
                  <c:v>1.9</c:v>
                </c:pt>
                <c:pt idx="50">
                  <c:v>1.89</c:v>
                </c:pt>
                <c:pt idx="51">
                  <c:v>1.89</c:v>
                </c:pt>
              </c:numCache>
            </c:numRef>
          </c:val>
          <c:smooth val="0"/>
          <c:extLst>
            <c:ext xmlns:c16="http://schemas.microsoft.com/office/drawing/2014/chart" uri="{C3380CC4-5D6E-409C-BE32-E72D297353CC}">
              <c16:uniqueId val="{00000000-4116-40C4-8C8E-B4605F949921}"/>
            </c:ext>
          </c:extLst>
        </c:ser>
        <c:ser>
          <c:idx val="3"/>
          <c:order val="4"/>
          <c:tx>
            <c:strRef>
              <c:f>'cotations_porc.charcutier'!$G$12</c:f>
              <c:strCache>
                <c:ptCount val="1"/>
                <c:pt idx="0">
                  <c:v>2025</c:v>
                </c:pt>
              </c:strCache>
            </c:strRef>
          </c:tx>
          <c:spPr>
            <a:ln w="25400">
              <a:solidFill>
                <a:srgbClr val="00B050"/>
              </a:solidFill>
            </a:ln>
          </c:spPr>
          <c:marker>
            <c:symbol val="none"/>
          </c:marker>
          <c:val>
            <c:numRef>
              <c:f>'cotations_porc.charcutier'!$G$13:$G$64</c:f>
              <c:numCache>
                <c:formatCode>0.00"   "</c:formatCode>
                <c:ptCount val="52"/>
                <c:pt idx="0">
                  <c:v>1.89</c:v>
                </c:pt>
                <c:pt idx="1">
                  <c:v>1.9</c:v>
                </c:pt>
                <c:pt idx="2">
                  <c:v>1.9</c:v>
                </c:pt>
                <c:pt idx="3">
                  <c:v>1.89</c:v>
                </c:pt>
                <c:pt idx="4">
                  <c:v>1.89</c:v>
                </c:pt>
                <c:pt idx="5">
                  <c:v>1.9</c:v>
                </c:pt>
                <c:pt idx="6">
                  <c:v>1.89</c:v>
                </c:pt>
                <c:pt idx="7">
                  <c:v>1.89</c:v>
                </c:pt>
                <c:pt idx="8">
                  <c:v>1.89</c:v>
                </c:pt>
                <c:pt idx="9">
                  <c:v>1.89</c:v>
                </c:pt>
                <c:pt idx="10">
                  <c:v>1.9</c:v>
                </c:pt>
                <c:pt idx="11">
                  <c:v>1.89</c:v>
                </c:pt>
                <c:pt idx="12">
                  <c:v>1.88</c:v>
                </c:pt>
                <c:pt idx="13">
                  <c:v>1.91</c:v>
                </c:pt>
                <c:pt idx="14">
                  <c:v>1.94</c:v>
                </c:pt>
                <c:pt idx="15">
                  <c:v>1.99</c:v>
                </c:pt>
                <c:pt idx="16">
                  <c:v>2.0099999999999998</c:v>
                </c:pt>
                <c:pt idx="17">
                  <c:v>2.0099999999999998</c:v>
                </c:pt>
                <c:pt idx="18">
                  <c:v>2.0099999999999998</c:v>
                </c:pt>
                <c:pt idx="19">
                  <c:v>2.0099999999999998</c:v>
                </c:pt>
                <c:pt idx="20">
                  <c:v>2.0099999999999998</c:v>
                </c:pt>
                <c:pt idx="21">
                  <c:v>2.0099999999999998</c:v>
                </c:pt>
                <c:pt idx="22">
                  <c:v>2.02</c:v>
                </c:pt>
                <c:pt idx="23">
                  <c:v>2.02</c:v>
                </c:pt>
                <c:pt idx="24">
                  <c:v>2.04</c:v>
                </c:pt>
                <c:pt idx="25">
                  <c:v>2.06</c:v>
                </c:pt>
                <c:pt idx="26">
                  <c:v>2.09</c:v>
                </c:pt>
                <c:pt idx="27">
                  <c:v>2.11</c:v>
                </c:pt>
                <c:pt idx="28">
                  <c:v>2.12</c:v>
                </c:pt>
                <c:pt idx="29">
                  <c:v>2.13</c:v>
                </c:pt>
                <c:pt idx="30">
                  <c:v>2.17</c:v>
                </c:pt>
                <c:pt idx="31">
                  <c:v>2.16</c:v>
                </c:pt>
                <c:pt idx="32">
                  <c:v>2.0699999999999998</c:v>
                </c:pt>
                <c:pt idx="33">
                  <c:v>2.0499999999999998</c:v>
                </c:pt>
                <c:pt idx="34">
                  <c:v>2.02</c:v>
                </c:pt>
                <c:pt idx="35">
                  <c:v>2</c:v>
                </c:pt>
                <c:pt idx="36">
                  <c:v>1.97</c:v>
                </c:pt>
                <c:pt idx="37">
                  <c:v>1.91</c:v>
                </c:pt>
                <c:pt idx="38">
                  <c:v>1.88</c:v>
                </c:pt>
                <c:pt idx="39">
                  <c:v>1.84</c:v>
                </c:pt>
                <c:pt idx="40">
                  <c:v>1.83</c:v>
                </c:pt>
                <c:pt idx="41">
                  <c:v>1.79</c:v>
                </c:pt>
                <c:pt idx="42">
                  <c:v>1.77</c:v>
                </c:pt>
                <c:pt idx="43">
                  <c:v>1.77</c:v>
                </c:pt>
                <c:pt idx="44">
                  <c:v>1.75</c:v>
                </c:pt>
                <c:pt idx="45">
                  <c:v>1.72</c:v>
                </c:pt>
              </c:numCache>
            </c:numRef>
          </c:val>
          <c:smooth val="0"/>
          <c:extLst>
            <c:ext xmlns:c16="http://schemas.microsoft.com/office/drawing/2014/chart" uri="{C3380CC4-5D6E-409C-BE32-E72D297353CC}">
              <c16:uniqueId val="{00000000-67E5-498E-8B9B-96F26286DF03}"/>
            </c:ext>
          </c:extLst>
        </c:ser>
        <c:dLbls>
          <c:showLegendKey val="0"/>
          <c:showVal val="0"/>
          <c:showCatName val="0"/>
          <c:showSerName val="0"/>
          <c:showPercent val="0"/>
          <c:showBubbleSize val="0"/>
        </c:dLbls>
        <c:smooth val="0"/>
        <c:axId val="1604740976"/>
        <c:axId val="1"/>
        <c:extLst/>
      </c:lineChart>
      <c:catAx>
        <c:axId val="1604740976"/>
        <c:scaling>
          <c:orientation val="minMax"/>
        </c:scaling>
        <c:delete val="0"/>
        <c:axPos val="b"/>
        <c:numFmt formatCode="#&quot;   &quot;" sourceLinked="1"/>
        <c:majorTickMark val="out"/>
        <c:minorTickMark val="none"/>
        <c:tickLblPos val="nextTo"/>
        <c:spPr>
          <a:ln w="9525">
            <a:solidFill>
              <a:schemeClr val="tx1">
                <a:lumMod val="50000"/>
                <a:lumOff val="50000"/>
              </a:schemeClr>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4"/>
        <c:tickMarkSkip val="4"/>
        <c:noMultiLvlLbl val="0"/>
      </c:catAx>
      <c:valAx>
        <c:axId val="1"/>
        <c:scaling>
          <c:orientation val="minMax"/>
          <c:max val="2.6"/>
          <c:min val="1"/>
        </c:scaling>
        <c:delete val="0"/>
        <c:axPos val="l"/>
        <c:majorGridlines>
          <c:spPr>
            <a:ln w="3175">
              <a:solidFill>
                <a:srgbClr val="999999"/>
              </a:solidFill>
              <a:prstDash val="sysDash"/>
            </a:ln>
          </c:spPr>
        </c:majorGridlines>
        <c:numFmt formatCode="0.0" sourceLinked="0"/>
        <c:majorTickMark val="out"/>
        <c:minorTickMark val="none"/>
        <c:tickLblPos val="nextTo"/>
        <c:spPr>
          <a:ln w="12700">
            <a:solidFill>
              <a:schemeClr val="bg2"/>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604740976"/>
        <c:crossesAt val="1"/>
        <c:crossBetween val="midCat"/>
        <c:majorUnit val="0.2"/>
        <c:minorUnit val="0.1"/>
      </c:valAx>
      <c:spPr>
        <a:noFill/>
        <a:ln w="25400">
          <a:noFill/>
        </a:ln>
      </c:spPr>
    </c:plotArea>
    <c:legend>
      <c:legendPos val="r"/>
      <c:layout>
        <c:manualLayout>
          <c:xMode val="edge"/>
          <c:yMode val="edge"/>
          <c:x val="7.8979852969816758E-2"/>
          <c:y val="0.84079856895267979"/>
          <c:w val="0.90919846537796045"/>
          <c:h val="0.15920136149594041"/>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a:ea typeface="Marianne"/>
                <a:cs typeface="Marianne"/>
              </a:defRPr>
            </a:pPr>
            <a:r>
              <a:rPr lang="fr-FR" sz="1000"/>
              <a:t>Indice base</a:t>
            </a:r>
            <a:r>
              <a:rPr lang="fr-FR" sz="1000" baseline="0"/>
              <a:t> 100 en 2020</a:t>
            </a:r>
            <a:endParaRPr lang="fr-FR" sz="1000"/>
          </a:p>
        </c:rich>
      </c:tx>
      <c:layout>
        <c:manualLayout>
          <c:xMode val="edge"/>
          <c:yMode val="edge"/>
          <c:x val="3.9079072335209443E-2"/>
          <c:y val="4.7389527128781035E-2"/>
        </c:manualLayout>
      </c:layout>
      <c:overlay val="0"/>
    </c:title>
    <c:autoTitleDeleted val="0"/>
    <c:plotArea>
      <c:layout>
        <c:manualLayout>
          <c:layoutTarget val="inner"/>
          <c:xMode val="edge"/>
          <c:yMode val="edge"/>
          <c:x val="8.3505738253306566E-2"/>
          <c:y val="0.15563012754163316"/>
          <c:w val="0.88190299762178748"/>
          <c:h val="0.62147212405741303"/>
        </c:manualLayout>
      </c:layout>
      <c:lineChart>
        <c:grouping val="standard"/>
        <c:varyColors val="0"/>
        <c:ser>
          <c:idx val="0"/>
          <c:order val="0"/>
          <c:tx>
            <c:strRef>
              <c:f>IPAMPA_aliment_porc!$B$12</c:f>
              <c:strCache>
                <c:ptCount val="1"/>
                <c:pt idx="0">
                  <c:v>2020</c:v>
                </c:pt>
              </c:strCache>
            </c:strRef>
          </c:tx>
          <c:spPr>
            <a:ln w="25400">
              <a:solidFill>
                <a:srgbClr val="991A00"/>
              </a:solidFill>
              <a:prstDash val="sysDash"/>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IPAMPA_aliment_porc!$B$13:$B$24</c:f>
              <c:numCache>
                <c:formatCode>#,##0.00</c:formatCode>
                <c:ptCount val="12"/>
                <c:pt idx="0">
                  <c:v>97.8</c:v>
                </c:pt>
                <c:pt idx="1">
                  <c:v>98.4</c:v>
                </c:pt>
                <c:pt idx="2">
                  <c:v>99.3</c:v>
                </c:pt>
                <c:pt idx="3">
                  <c:v>99.9</c:v>
                </c:pt>
                <c:pt idx="4">
                  <c:v>100.5</c:v>
                </c:pt>
                <c:pt idx="5">
                  <c:v>100.6</c:v>
                </c:pt>
                <c:pt idx="6">
                  <c:v>100.2</c:v>
                </c:pt>
                <c:pt idx="7">
                  <c:v>99.8</c:v>
                </c:pt>
                <c:pt idx="8">
                  <c:v>99.7</c:v>
                </c:pt>
                <c:pt idx="9">
                  <c:v>100.3</c:v>
                </c:pt>
                <c:pt idx="10">
                  <c:v>101.3</c:v>
                </c:pt>
                <c:pt idx="11">
                  <c:v>102.4</c:v>
                </c:pt>
              </c:numCache>
            </c:numRef>
          </c:val>
          <c:smooth val="0"/>
          <c:extLst>
            <c:ext xmlns:c16="http://schemas.microsoft.com/office/drawing/2014/chart" uri="{C3380CC4-5D6E-409C-BE32-E72D297353CC}">
              <c16:uniqueId val="{00000000-56F2-4B0D-A421-00FF9114696E}"/>
            </c:ext>
          </c:extLst>
        </c:ser>
        <c:ser>
          <c:idx val="1"/>
          <c:order val="1"/>
          <c:tx>
            <c:strRef>
              <c:f>IPAMPA_aliment_porc!$C$12</c:f>
              <c:strCache>
                <c:ptCount val="1"/>
                <c:pt idx="0">
                  <c:v>2021</c:v>
                </c:pt>
              </c:strCache>
            </c:strRef>
          </c:tx>
          <c:spPr>
            <a:ln w="25400">
              <a:solidFill>
                <a:schemeClr val="tx1">
                  <a:lumMod val="75000"/>
                  <a:lumOff val="25000"/>
                </a:schemeClr>
              </a:solidFill>
              <a:prstDash val="solid"/>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IPAMPA_aliment_porc!$C$13:$C$24</c:f>
              <c:numCache>
                <c:formatCode>0.00"   "</c:formatCode>
                <c:ptCount val="12"/>
                <c:pt idx="0">
                  <c:v>104.6</c:v>
                </c:pt>
                <c:pt idx="1">
                  <c:v>106.9</c:v>
                </c:pt>
                <c:pt idx="2">
                  <c:v>108.4</c:v>
                </c:pt>
                <c:pt idx="3">
                  <c:v>109.7</c:v>
                </c:pt>
                <c:pt idx="4">
                  <c:v>111</c:v>
                </c:pt>
                <c:pt idx="5">
                  <c:v>111.5</c:v>
                </c:pt>
                <c:pt idx="6">
                  <c:v>112</c:v>
                </c:pt>
                <c:pt idx="7">
                  <c:v>111.9</c:v>
                </c:pt>
                <c:pt idx="8">
                  <c:v>113.2</c:v>
                </c:pt>
                <c:pt idx="9">
                  <c:v>114.8</c:v>
                </c:pt>
                <c:pt idx="10">
                  <c:v>117.5</c:v>
                </c:pt>
                <c:pt idx="11">
                  <c:v>120.3</c:v>
                </c:pt>
              </c:numCache>
            </c:numRef>
          </c:val>
          <c:smooth val="0"/>
          <c:extLst>
            <c:ext xmlns:c16="http://schemas.microsoft.com/office/drawing/2014/chart" uri="{C3380CC4-5D6E-409C-BE32-E72D297353CC}">
              <c16:uniqueId val="{00000001-56F2-4B0D-A421-00FF9114696E}"/>
            </c:ext>
          </c:extLst>
        </c:ser>
        <c:ser>
          <c:idx val="4"/>
          <c:order val="2"/>
          <c:tx>
            <c:strRef>
              <c:f>IPAMPA_aliment_porc!$D$12</c:f>
              <c:strCache>
                <c:ptCount val="1"/>
                <c:pt idx="0">
                  <c:v>2022</c:v>
                </c:pt>
              </c:strCache>
            </c:strRef>
          </c:tx>
          <c:spPr>
            <a:ln>
              <a:solidFill>
                <a:schemeClr val="accent1"/>
              </a:solidFill>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IPAMPA_aliment_porc!$D$13:$D$24</c:f>
              <c:numCache>
                <c:formatCode>0.00"   "</c:formatCode>
                <c:ptCount val="12"/>
                <c:pt idx="0">
                  <c:v>123.4</c:v>
                </c:pt>
                <c:pt idx="1">
                  <c:v>125.8</c:v>
                </c:pt>
                <c:pt idx="2">
                  <c:v>129.19999999999999</c:v>
                </c:pt>
                <c:pt idx="3">
                  <c:v>137.69999999999999</c:v>
                </c:pt>
                <c:pt idx="4">
                  <c:v>144.69999999999999</c:v>
                </c:pt>
                <c:pt idx="5">
                  <c:v>148.69999999999999</c:v>
                </c:pt>
                <c:pt idx="6">
                  <c:v>151.4</c:v>
                </c:pt>
                <c:pt idx="7">
                  <c:v>151.69999999999999</c:v>
                </c:pt>
                <c:pt idx="8">
                  <c:v>151.4</c:v>
                </c:pt>
                <c:pt idx="9">
                  <c:v>151.4</c:v>
                </c:pt>
                <c:pt idx="10">
                  <c:v>151.80000000000001</c:v>
                </c:pt>
                <c:pt idx="11">
                  <c:v>152.1</c:v>
                </c:pt>
              </c:numCache>
            </c:numRef>
          </c:val>
          <c:smooth val="0"/>
          <c:extLst>
            <c:ext xmlns:c16="http://schemas.microsoft.com/office/drawing/2014/chart" uri="{C3380CC4-5D6E-409C-BE32-E72D297353CC}">
              <c16:uniqueId val="{00000002-56F2-4B0D-A421-00FF9114696E}"/>
            </c:ext>
          </c:extLst>
        </c:ser>
        <c:ser>
          <c:idx val="5"/>
          <c:order val="3"/>
          <c:tx>
            <c:strRef>
              <c:f>IPAMPA_aliment_porc!$E$12</c:f>
              <c:strCache>
                <c:ptCount val="1"/>
                <c:pt idx="0">
                  <c:v>2023</c:v>
                </c:pt>
              </c:strCache>
            </c:strRef>
          </c:tx>
          <c:spPr>
            <a:ln>
              <a:solidFill>
                <a:schemeClr val="accent2"/>
              </a:solidFill>
            </a:ln>
          </c:spPr>
          <c:marker>
            <c:symbol val="none"/>
          </c:marker>
          <c:val>
            <c:numRef>
              <c:f>IPAMPA_aliment_porc!$E$13:$E$24</c:f>
              <c:numCache>
                <c:formatCode>0.00"   "</c:formatCode>
                <c:ptCount val="12"/>
                <c:pt idx="0">
                  <c:v>152.19999999999999</c:v>
                </c:pt>
                <c:pt idx="1">
                  <c:v>150.19999999999999</c:v>
                </c:pt>
                <c:pt idx="2">
                  <c:v>149.5</c:v>
                </c:pt>
                <c:pt idx="3">
                  <c:v>146.80000000000001</c:v>
                </c:pt>
                <c:pt idx="4">
                  <c:v>144.6</c:v>
                </c:pt>
                <c:pt idx="5">
                  <c:v>142.80000000000001</c:v>
                </c:pt>
                <c:pt idx="6">
                  <c:v>138.5</c:v>
                </c:pt>
                <c:pt idx="7">
                  <c:v>136.6</c:v>
                </c:pt>
                <c:pt idx="8">
                  <c:v>134.6</c:v>
                </c:pt>
                <c:pt idx="9">
                  <c:v>133.30000000000001</c:v>
                </c:pt>
                <c:pt idx="10">
                  <c:v>131.30000000000001</c:v>
                </c:pt>
                <c:pt idx="11">
                  <c:v>130.4</c:v>
                </c:pt>
              </c:numCache>
            </c:numRef>
          </c:val>
          <c:smooth val="0"/>
          <c:extLst>
            <c:ext xmlns:c16="http://schemas.microsoft.com/office/drawing/2014/chart" uri="{C3380CC4-5D6E-409C-BE32-E72D297353CC}">
              <c16:uniqueId val="{00000001-BD63-45E9-8F69-0F99A8DFD860}"/>
            </c:ext>
          </c:extLst>
        </c:ser>
        <c:ser>
          <c:idx val="2"/>
          <c:order val="4"/>
          <c:tx>
            <c:strRef>
              <c:f>IPAMPA_aliment_porc!$F$12</c:f>
              <c:strCache>
                <c:ptCount val="1"/>
                <c:pt idx="0">
                  <c:v>2024</c:v>
                </c:pt>
              </c:strCache>
            </c:strRef>
          </c:tx>
          <c:spPr>
            <a:ln>
              <a:solidFill>
                <a:schemeClr val="accent6"/>
              </a:solidFill>
            </a:ln>
          </c:spPr>
          <c:marker>
            <c:symbol val="none"/>
          </c:marker>
          <c:val>
            <c:numRef>
              <c:f>IPAMPA_aliment_porc!$F$13:$F$24</c:f>
              <c:numCache>
                <c:formatCode>0.00"   "</c:formatCode>
                <c:ptCount val="12"/>
                <c:pt idx="0">
                  <c:v>129.30000000000001</c:v>
                </c:pt>
                <c:pt idx="1">
                  <c:v>127.2</c:v>
                </c:pt>
                <c:pt idx="2">
                  <c:v>125.2</c:v>
                </c:pt>
                <c:pt idx="3">
                  <c:v>124.1</c:v>
                </c:pt>
                <c:pt idx="4">
                  <c:v>123.3</c:v>
                </c:pt>
                <c:pt idx="5">
                  <c:v>123.9</c:v>
                </c:pt>
                <c:pt idx="6">
                  <c:v>124.8</c:v>
                </c:pt>
                <c:pt idx="7">
                  <c:v>124.9</c:v>
                </c:pt>
                <c:pt idx="8">
                  <c:v>124.7</c:v>
                </c:pt>
                <c:pt idx="9">
                  <c:v>124.8</c:v>
                </c:pt>
                <c:pt idx="10">
                  <c:v>124.7</c:v>
                </c:pt>
                <c:pt idx="11">
                  <c:v>124.6</c:v>
                </c:pt>
              </c:numCache>
            </c:numRef>
          </c:val>
          <c:smooth val="0"/>
          <c:extLst>
            <c:ext xmlns:c16="http://schemas.microsoft.com/office/drawing/2014/chart" uri="{C3380CC4-5D6E-409C-BE32-E72D297353CC}">
              <c16:uniqueId val="{00000000-BD63-45E9-8F69-0F99A8DFD860}"/>
            </c:ext>
          </c:extLst>
        </c:ser>
        <c:ser>
          <c:idx val="3"/>
          <c:order val="5"/>
          <c:tx>
            <c:strRef>
              <c:f>IPAMPA_aliment_porc!$G$12</c:f>
              <c:strCache>
                <c:ptCount val="1"/>
                <c:pt idx="0">
                  <c:v>2025</c:v>
                </c:pt>
              </c:strCache>
            </c:strRef>
          </c:tx>
          <c:spPr>
            <a:ln w="25400">
              <a:solidFill>
                <a:srgbClr val="00B050"/>
              </a:solidFill>
            </a:ln>
          </c:spPr>
          <c:marker>
            <c:symbol val="none"/>
          </c:marker>
          <c:cat>
            <c:strRef>
              <c:f>[1]IPAMPA_aliment_porc!$A$13:$A$24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IPAMPA_aliment_porc!$G$13:$G$24</c:f>
              <c:numCache>
                <c:formatCode>0.00"   "</c:formatCode>
                <c:ptCount val="12"/>
                <c:pt idx="0">
                  <c:v>124.6</c:v>
                </c:pt>
                <c:pt idx="1">
                  <c:v>125.1</c:v>
                </c:pt>
                <c:pt idx="2">
                  <c:v>125.2</c:v>
                </c:pt>
                <c:pt idx="3">
                  <c:v>125.4</c:v>
                </c:pt>
                <c:pt idx="4">
                  <c:v>125.5</c:v>
                </c:pt>
                <c:pt idx="5">
                  <c:v>125.2</c:v>
                </c:pt>
                <c:pt idx="6">
                  <c:v>123.7</c:v>
                </c:pt>
                <c:pt idx="7">
                  <c:v>122.9</c:v>
                </c:pt>
                <c:pt idx="8">
                  <c:v>121.3</c:v>
                </c:pt>
              </c:numCache>
            </c:numRef>
          </c:val>
          <c:smooth val="0"/>
          <c:extLst>
            <c:ext xmlns:c16="http://schemas.microsoft.com/office/drawing/2014/chart" uri="{C3380CC4-5D6E-409C-BE32-E72D297353CC}">
              <c16:uniqueId val="{00000003-56F2-4B0D-A421-00FF9114696E}"/>
            </c:ext>
          </c:extLst>
        </c:ser>
        <c:dLbls>
          <c:showLegendKey val="0"/>
          <c:showVal val="0"/>
          <c:showCatName val="0"/>
          <c:showSerName val="0"/>
          <c:showPercent val="0"/>
          <c:showBubbleSize val="0"/>
        </c:dLbls>
        <c:smooth val="0"/>
        <c:axId val="1604740976"/>
        <c:axId val="1"/>
        <c:extLst/>
      </c:lineChart>
      <c:catAx>
        <c:axId val="1604740976"/>
        <c:scaling>
          <c:orientation val="minMax"/>
        </c:scaling>
        <c:delete val="0"/>
        <c:axPos val="b"/>
        <c:numFmt formatCode="General" sourceLinked="1"/>
        <c:majorTickMark val="out"/>
        <c:minorTickMark val="none"/>
        <c:tickLblPos val="nextTo"/>
        <c:spPr>
          <a:ln w="9525">
            <a:solidFill>
              <a:schemeClr val="tx1">
                <a:lumMod val="50000"/>
                <a:lumOff val="50000"/>
              </a:schemeClr>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1"/>
        <c:tickMarkSkip val="4"/>
        <c:noMultiLvlLbl val="0"/>
      </c:catAx>
      <c:valAx>
        <c:axId val="1"/>
        <c:scaling>
          <c:orientation val="minMax"/>
          <c:max val="160"/>
          <c:min val="90"/>
        </c:scaling>
        <c:delete val="0"/>
        <c:axPos val="l"/>
        <c:majorGridlines>
          <c:spPr>
            <a:ln w="3175">
              <a:solidFill>
                <a:srgbClr val="999999"/>
              </a:solidFill>
              <a:prstDash val="sysDash"/>
            </a:ln>
          </c:spPr>
        </c:majorGridlines>
        <c:numFmt formatCode="0" sourceLinked="0"/>
        <c:majorTickMark val="out"/>
        <c:minorTickMark val="none"/>
        <c:tickLblPos val="nextTo"/>
        <c:spPr>
          <a:ln w="12700">
            <a:solidFill>
              <a:schemeClr val="bg2"/>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604740976"/>
        <c:crossesAt val="1"/>
        <c:crossBetween val="midCat"/>
        <c:majorUnit val="10"/>
        <c:minorUnit val="0.1"/>
      </c:valAx>
      <c:spPr>
        <a:noFill/>
        <a:ln w="25400">
          <a:noFill/>
        </a:ln>
      </c:spPr>
    </c:plotArea>
    <c:legend>
      <c:legendPos val="r"/>
      <c:layout>
        <c:manualLayout>
          <c:xMode val="edge"/>
          <c:yMode val="edge"/>
          <c:x val="7.8979852969816758E-2"/>
          <c:y val="0.84079856895267979"/>
          <c:w val="0.89825308904985091"/>
          <c:h val="0.15920144426056868"/>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2440215</xdr:colOff>
      <xdr:row>5</xdr:row>
      <xdr:rowOff>9525</xdr:rowOff>
    </xdr:to>
    <xdr:sp macro="" textlink="">
      <xdr:nvSpPr>
        <xdr:cNvPr id="2" name="Images 1">
          <a:extLst>
            <a:ext uri="{FF2B5EF4-FFF2-40B4-BE49-F238E27FC236}">
              <a16:creationId xmlns:a16="http://schemas.microsoft.com/office/drawing/2014/main" id="{00000000-0008-0000-0000-000002000000}"/>
            </a:ext>
          </a:extLst>
        </xdr:cNvPr>
        <xdr:cNvSpPr>
          <a:spLocks noChangeArrowheads="1"/>
        </xdr:cNvSpPr>
      </xdr:nvSpPr>
      <xdr:spPr bwMode="auto">
        <a:xfrm>
          <a:off x="0" y="0"/>
          <a:ext cx="11967755" cy="847725"/>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1229996</xdr:colOff>
      <xdr:row>5</xdr:row>
      <xdr:rowOff>9525</xdr:rowOff>
    </xdr:to>
    <xdr:sp macro="" textlink="" fLocksText="0">
      <xdr:nvSpPr>
        <xdr:cNvPr id="11266" name="Images 1">
          <a:extLst>
            <a:ext uri="{FF2B5EF4-FFF2-40B4-BE49-F238E27FC236}">
              <a16:creationId xmlns:a16="http://schemas.microsoft.com/office/drawing/2014/main" id="{00000000-0008-0000-0700-0000022C0000}"/>
            </a:ext>
          </a:extLst>
        </xdr:cNvPr>
        <xdr:cNvSpPr>
          <a:spLocks noChangeArrowheads="1"/>
        </xdr:cNvSpPr>
      </xdr:nvSpPr>
      <xdr:spPr bwMode="auto">
        <a:xfrm>
          <a:off x="0" y="0"/>
          <a:ext cx="12563475" cy="81915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porcs </a:t>
          </a:r>
        </a:p>
        <a:p>
          <a:pPr algn="ctr" rtl="0">
            <a:defRPr sz="1000"/>
          </a:pPr>
          <a:r>
            <a:rPr lang="fr-FR" sz="1000" b="0" i="0" u="none" strike="noStrike" baseline="0">
              <a:solidFill>
                <a:srgbClr val="FFFFFF"/>
              </a:solidFill>
              <a:latin typeface="Marianne" panose="02000000000000000000" pitchFamily="50" charset="0"/>
              <a:cs typeface="Arial"/>
            </a:rPr>
            <a:t>                   </a:t>
          </a:r>
          <a:r>
            <a:rPr lang="fr-FR" sz="1200" b="0" i="0" u="none" strike="noStrike" baseline="0">
              <a:solidFill>
                <a:srgbClr val="FFFFFF"/>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Times New Roman"/>
            </a:rPr>
            <a:t>charcutiers  </a:t>
          </a:r>
          <a:r>
            <a:rPr lang="fr-FR" sz="1000" b="0" i="0" u="none" strike="noStrike" baseline="0">
              <a:solidFill>
                <a:srgbClr val="FFFFFF"/>
              </a:solidFill>
              <a:latin typeface="Marianne" panose="02000000000000000000" pitchFamily="50" charset="0"/>
              <a:cs typeface="Arial"/>
            </a:rPr>
            <a:t> en  2024</a:t>
          </a:r>
        </a:p>
        <a:p>
          <a:pPr algn="ctr" rtl="0">
            <a:defRPr sz="1000"/>
          </a:pPr>
          <a:r>
            <a:rPr lang="fr-FR" sz="12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France : 2  029 368 tonnes</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Occitanie : 5° rang  (4%)</a:t>
          </a:r>
        </a:p>
        <a:p>
          <a:pPr algn="ctr" rtl="0">
            <a:defRPr sz="1000"/>
          </a:pPr>
          <a:r>
            <a:rPr lang="fr-FR" sz="1200" b="0" i="0" u="none" strike="noStrike" baseline="0">
              <a:solidFill>
                <a:srgbClr val="000000"/>
              </a:solidFill>
              <a:latin typeface="Marianne" panose="02000000000000000000" pitchFamily="50" charset="0"/>
              <a:cs typeface="Times New Roman"/>
            </a:rPr>
            <a:t>         </a:t>
          </a:r>
        </a:p>
      </xdr:txBody>
    </xdr:sp>
    <xdr:clientData/>
  </xdr:twoCellAnchor>
  <xdr:twoCellAnchor editAs="absolute">
    <xdr:from>
      <xdr:col>7</xdr:col>
      <xdr:colOff>525992</xdr:colOff>
      <xdr:row>12</xdr:row>
      <xdr:rowOff>48834</xdr:rowOff>
    </xdr:from>
    <xdr:to>
      <xdr:col>14</xdr:col>
      <xdr:colOff>468842</xdr:colOff>
      <xdr:row>28</xdr:row>
      <xdr:rowOff>66826</xdr:rowOff>
    </xdr:to>
    <xdr:graphicFrame macro="">
      <xdr:nvGraphicFramePr>
        <xdr:cNvPr id="11578" name="Graphique 1">
          <a:extLst>
            <a:ext uri="{FF2B5EF4-FFF2-40B4-BE49-F238E27FC236}">
              <a16:creationId xmlns:a16="http://schemas.microsoft.com/office/drawing/2014/main" id="{00000000-0008-0000-0700-00003A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8</xdr:col>
      <xdr:colOff>388863</xdr:colOff>
      <xdr:row>11</xdr:row>
      <xdr:rowOff>131386</xdr:rowOff>
    </xdr:from>
    <xdr:to>
      <xdr:col>18</xdr:col>
      <xdr:colOff>11037</xdr:colOff>
      <xdr:row>33</xdr:row>
      <xdr:rowOff>140911</xdr:rowOff>
    </xdr:to>
    <xdr:graphicFrame macro="">
      <xdr:nvGraphicFramePr>
        <xdr:cNvPr id="10710" name="Graphique 1">
          <a:extLst>
            <a:ext uri="{FF2B5EF4-FFF2-40B4-BE49-F238E27FC236}">
              <a16:creationId xmlns:a16="http://schemas.microsoft.com/office/drawing/2014/main" id="{00000000-0008-0000-0800-0000D6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19</xdr:col>
      <xdr:colOff>495301</xdr:colOff>
      <xdr:row>4</xdr:row>
      <xdr:rowOff>145597</xdr:rowOff>
    </xdr:to>
    <xdr:sp macro="" textlink="">
      <xdr:nvSpPr>
        <xdr:cNvPr id="5" name="Images 1">
          <a:extLst>
            <a:ext uri="{FF2B5EF4-FFF2-40B4-BE49-F238E27FC236}">
              <a16:creationId xmlns:a16="http://schemas.microsoft.com/office/drawing/2014/main" id="{00000000-0008-0000-0800-000005000000}"/>
            </a:ext>
          </a:extLst>
        </xdr:cNvPr>
        <xdr:cNvSpPr>
          <a:spLocks noChangeArrowheads="1"/>
        </xdr:cNvSpPr>
      </xdr:nvSpPr>
      <xdr:spPr bwMode="auto">
        <a:xfrm>
          <a:off x="0" y="0"/>
          <a:ext cx="11560629" cy="825954"/>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9072</xdr:colOff>
      <xdr:row>4</xdr:row>
      <xdr:rowOff>141243</xdr:rowOff>
    </xdr:to>
    <xdr:sp macro="" textlink="">
      <xdr:nvSpPr>
        <xdr:cNvPr id="2" name="Images 1">
          <a:extLst>
            <a:ext uri="{FF2B5EF4-FFF2-40B4-BE49-F238E27FC236}">
              <a16:creationId xmlns:a16="http://schemas.microsoft.com/office/drawing/2014/main" id="{00000000-0008-0000-0900-000002000000}"/>
            </a:ext>
          </a:extLst>
        </xdr:cNvPr>
        <xdr:cNvSpPr>
          <a:spLocks noChangeArrowheads="1"/>
        </xdr:cNvSpPr>
      </xdr:nvSpPr>
      <xdr:spPr bwMode="auto">
        <a:xfrm>
          <a:off x="0" y="0"/>
          <a:ext cx="11896272" cy="842283"/>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8</xdr:col>
      <xdr:colOff>713105</xdr:colOff>
      <xdr:row>13</xdr:row>
      <xdr:rowOff>45085</xdr:rowOff>
    </xdr:from>
    <xdr:to>
      <xdr:col>15</xdr:col>
      <xdr:colOff>659855</xdr:colOff>
      <xdr:row>35</xdr:row>
      <xdr:rowOff>47535</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275016</xdr:colOff>
      <xdr:row>11</xdr:row>
      <xdr:rowOff>169936</xdr:rowOff>
    </xdr:from>
    <xdr:to>
      <xdr:col>14</xdr:col>
      <xdr:colOff>8315</xdr:colOff>
      <xdr:row>26</xdr:row>
      <xdr:rowOff>140152</xdr:rowOff>
    </xdr:to>
    <xdr:graphicFrame macro="">
      <xdr:nvGraphicFramePr>
        <xdr:cNvPr id="2361" name="Graphique 1">
          <a:extLst>
            <a:ext uri="{FF2B5EF4-FFF2-40B4-BE49-F238E27FC236}">
              <a16:creationId xmlns:a16="http://schemas.microsoft.com/office/drawing/2014/main" id="{00000000-0008-0000-0100-000039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16</xdr:col>
      <xdr:colOff>418798</xdr:colOff>
      <xdr:row>5</xdr:row>
      <xdr:rowOff>6350</xdr:rowOff>
    </xdr:to>
    <xdr:sp macro="" textlink="" fLocksText="0">
      <xdr:nvSpPr>
        <xdr:cNvPr id="2050" name="Images 1">
          <a:extLst>
            <a:ext uri="{FF2B5EF4-FFF2-40B4-BE49-F238E27FC236}">
              <a16:creationId xmlns:a16="http://schemas.microsoft.com/office/drawing/2014/main" id="{00000000-0008-0000-0100-000002080000}"/>
            </a:ext>
          </a:extLst>
        </xdr:cNvPr>
        <xdr:cNvSpPr>
          <a:spLocks noChangeArrowheads="1"/>
        </xdr:cNvSpPr>
      </xdr:nvSpPr>
      <xdr:spPr bwMode="auto">
        <a:xfrm>
          <a:off x="0" y="0"/>
          <a:ext cx="12544425" cy="819150"/>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total ovins en 2024</a:t>
          </a:r>
        </a:p>
        <a:p>
          <a:pPr algn="ctr" rtl="0">
            <a:defRPr sz="1000"/>
          </a:pPr>
          <a:r>
            <a:rPr lang="fr-FR" sz="10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France : 67 858 tonnes (-7% p/r n-1)</a:t>
          </a:r>
          <a:r>
            <a:rPr lang="fr-FR" sz="1000" b="0" i="0" u="none" strike="noStrike" baseline="0">
              <a:solidFill>
                <a:srgbClr val="FFFFFF"/>
              </a:solidFill>
              <a:latin typeface="Marianne" panose="02000000000000000000" pitchFamily="50" charset="0"/>
              <a:cs typeface="Times New Roman"/>
            </a:rPr>
            <a:t>	            		</a:t>
          </a:r>
          <a:r>
            <a:rPr lang="fr-FR" sz="1000" b="0" i="0" baseline="0">
              <a:effectLst/>
              <a:latin typeface="Marianne" panose="02000000000000000000" pitchFamily="50" charset="0"/>
              <a:ea typeface="+mn-ea"/>
              <a:cs typeface="+mn-cs"/>
            </a:rPr>
            <a:t>                                </a:t>
          </a:r>
          <a:endParaRPr lang="fr-FR" sz="1000">
            <a:effectLst/>
            <a:latin typeface="Marianne" panose="02000000000000000000" pitchFamily="50" charset="0"/>
          </a:endParaRPr>
        </a:p>
        <a:p>
          <a:pPr algn="ctr" rtl="0">
            <a:defRPr sz="1000"/>
          </a:pPr>
          <a:r>
            <a:rPr lang="fr-FR" sz="10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Occitanie : 1° rang</a:t>
          </a:r>
          <a:r>
            <a:rPr lang="fr-FR" sz="1000" b="0" i="0" u="none" strike="noStrike" baseline="0">
              <a:solidFill>
                <a:srgbClr val="FFFFFF"/>
              </a:solidFill>
              <a:latin typeface="Marianne" panose="02000000000000000000" pitchFamily="50" charset="0"/>
              <a:cs typeface="Times New Roman"/>
            </a:rPr>
            <a:t>   (28%)</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198664</xdr:colOff>
      <xdr:row>12</xdr:row>
      <xdr:rowOff>114754</xdr:rowOff>
    </xdr:from>
    <xdr:to>
      <xdr:col>14</xdr:col>
      <xdr:colOff>287867</xdr:colOff>
      <xdr:row>29</xdr:row>
      <xdr:rowOff>76199</xdr:rowOff>
    </xdr:to>
    <xdr:graphicFrame macro="">
      <xdr:nvGraphicFramePr>
        <xdr:cNvPr id="5433" name="Graphique 1">
          <a:extLst>
            <a:ext uri="{FF2B5EF4-FFF2-40B4-BE49-F238E27FC236}">
              <a16:creationId xmlns:a16="http://schemas.microsoft.com/office/drawing/2014/main" id="{00000000-0008-0000-0200-000039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21166</xdr:colOff>
      <xdr:row>0</xdr:row>
      <xdr:rowOff>0</xdr:rowOff>
    </xdr:from>
    <xdr:to>
      <xdr:col>15</xdr:col>
      <xdr:colOff>828070</xdr:colOff>
      <xdr:row>5</xdr:row>
      <xdr:rowOff>6350</xdr:rowOff>
    </xdr:to>
    <xdr:sp macro="" textlink="" fLocksText="0">
      <xdr:nvSpPr>
        <xdr:cNvPr id="5122" name="Images 1">
          <a:extLst>
            <a:ext uri="{FF2B5EF4-FFF2-40B4-BE49-F238E27FC236}">
              <a16:creationId xmlns:a16="http://schemas.microsoft.com/office/drawing/2014/main" id="{00000000-0008-0000-0200-000002140000}"/>
            </a:ext>
          </a:extLst>
        </xdr:cNvPr>
        <xdr:cNvSpPr>
          <a:spLocks noChangeArrowheads="1"/>
        </xdr:cNvSpPr>
      </xdr:nvSpPr>
      <xdr:spPr bwMode="auto">
        <a:xfrm>
          <a:off x="21166" y="0"/>
          <a:ext cx="13143896" cy="820914"/>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agneaux en 2024</a:t>
          </a:r>
        </a:p>
        <a:p>
          <a:pPr algn="ctr" rtl="0">
            <a:defRPr sz="1000"/>
          </a:pPr>
          <a:r>
            <a:rPr lang="fr-FR" sz="1000" b="0" i="0" u="none" strike="noStrike" baseline="0">
              <a:solidFill>
                <a:srgbClr val="FFFFFF"/>
              </a:solidFill>
              <a:latin typeface="Marianne" panose="02000000000000000000" pitchFamily="50" charset="0"/>
              <a:cs typeface="Arial"/>
            </a:rPr>
            <a:t>                                     France : 55 752 tonnes (-8% p/r n-1)</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 Occitanie </a:t>
          </a:r>
          <a:r>
            <a:rPr lang="fr-FR" sz="1000" b="0" i="0" u="none" strike="noStrike" baseline="0">
              <a:solidFill>
                <a:srgbClr val="FFFFFF"/>
              </a:solidFill>
              <a:latin typeface="Marianne" panose="02000000000000000000" pitchFamily="50" charset="0"/>
              <a:cs typeface="Times New Roman"/>
            </a:rPr>
            <a:t>: 1</a:t>
          </a:r>
          <a:r>
            <a:rPr lang="fr-FR" sz="1000" b="0" i="0" u="none" strike="noStrike" baseline="0">
              <a:solidFill>
                <a:srgbClr val="FFFFFF"/>
              </a:solidFill>
              <a:latin typeface="Marianne" panose="02000000000000000000" pitchFamily="50" charset="0"/>
              <a:cs typeface="Arial"/>
            </a:rPr>
            <a:t>° rang (29%)</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0.10246</cdr:x>
      <cdr:y>0.60516</cdr:y>
    </cdr:from>
    <cdr:to>
      <cdr:x>0.1061</cdr:x>
      <cdr:y>0.66891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21801" y="1486749"/>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93234</xdr:colOff>
      <xdr:row>5</xdr:row>
      <xdr:rowOff>6350</xdr:rowOff>
    </xdr:to>
    <xdr:sp macro="" textlink="">
      <xdr:nvSpPr>
        <xdr:cNvPr id="4446" name="Images 1">
          <a:extLst>
            <a:ext uri="{FF2B5EF4-FFF2-40B4-BE49-F238E27FC236}">
              <a16:creationId xmlns:a16="http://schemas.microsoft.com/office/drawing/2014/main" id="{00000000-0008-0000-0300-00005E110000}"/>
            </a:ext>
          </a:extLst>
        </xdr:cNvPr>
        <xdr:cNvSpPr>
          <a:spLocks noChangeArrowheads="1"/>
        </xdr:cNvSpPr>
      </xdr:nvSpPr>
      <xdr:spPr bwMode="auto">
        <a:xfrm>
          <a:off x="0" y="0"/>
          <a:ext cx="11560629" cy="825954"/>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8</xdr:col>
      <xdr:colOff>979714</xdr:colOff>
      <xdr:row>11</xdr:row>
      <xdr:rowOff>163083</xdr:rowOff>
    </xdr:from>
    <xdr:to>
      <xdr:col>17</xdr:col>
      <xdr:colOff>437444</xdr:colOff>
      <xdr:row>37</xdr:row>
      <xdr:rowOff>45509</xdr:rowOff>
    </xdr:to>
    <xdr:graphicFrame macro="">
      <xdr:nvGraphicFramePr>
        <xdr:cNvPr id="4447" name="Graphique 1">
          <a:extLst>
            <a:ext uri="{FF2B5EF4-FFF2-40B4-BE49-F238E27FC236}">
              <a16:creationId xmlns:a16="http://schemas.microsoft.com/office/drawing/2014/main" id="{00000000-0008-0000-0300-00005F1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429586</xdr:colOff>
      <xdr:row>4</xdr:row>
      <xdr:rowOff>152359</xdr:rowOff>
    </xdr:to>
    <xdr:sp macro="" textlink="" fLocksText="0">
      <xdr:nvSpPr>
        <xdr:cNvPr id="6146" name="Images 1">
          <a:extLst>
            <a:ext uri="{FF2B5EF4-FFF2-40B4-BE49-F238E27FC236}">
              <a16:creationId xmlns:a16="http://schemas.microsoft.com/office/drawing/2014/main" id="{00000000-0008-0000-0400-000002180000}"/>
            </a:ext>
          </a:extLst>
        </xdr:cNvPr>
        <xdr:cNvSpPr>
          <a:spLocks noChangeArrowheads="1"/>
        </xdr:cNvSpPr>
      </xdr:nvSpPr>
      <xdr:spPr bwMode="auto">
        <a:xfrm>
          <a:off x="0" y="0"/>
          <a:ext cx="12559297" cy="841788"/>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rgbClr val="000000"/>
              </a:solidFill>
              <a:latin typeface="Times New Roman"/>
              <a:cs typeface="Times New Roman"/>
            </a:rPr>
            <a:t>                                             </a:t>
          </a:r>
          <a:r>
            <a:rPr lang="fr-FR" sz="1000" b="0" i="0" u="none" strike="noStrike" baseline="0">
              <a:solidFill>
                <a:srgbClr val="FFFFFF"/>
              </a:solidFill>
              <a:latin typeface="Marianne" panose="02000000000000000000" pitchFamily="50" charset="0"/>
              <a:cs typeface="Arial"/>
            </a:rPr>
            <a:t>Abattages contrôlés ovins de réforme en 2024</a:t>
          </a:r>
          <a:endParaRPr lang="fr-FR" sz="1000" b="0" i="0" u="none" strike="noStrike" baseline="0">
            <a:solidFill>
              <a:srgbClr val="FFFFFF"/>
            </a:solidFill>
            <a:latin typeface="Marianne" panose="02000000000000000000" pitchFamily="50" charset="0"/>
            <a:cs typeface="Times New Roman"/>
          </a:endParaRP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France : 12 106 tonnes (-12% p/r n-1)</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Occitanie : 2° rang (22%)</a:t>
          </a:r>
        </a:p>
      </xdr:txBody>
    </xdr:sp>
    <xdr:clientData/>
  </xdr:twoCellAnchor>
  <xdr:twoCellAnchor editAs="absolute">
    <xdr:from>
      <xdr:col>7</xdr:col>
      <xdr:colOff>83608</xdr:colOff>
      <xdr:row>12</xdr:row>
      <xdr:rowOff>104623</xdr:rowOff>
    </xdr:from>
    <xdr:to>
      <xdr:col>14</xdr:col>
      <xdr:colOff>107647</xdr:colOff>
      <xdr:row>28</xdr:row>
      <xdr:rowOff>121407</xdr:rowOff>
    </xdr:to>
    <xdr:graphicFrame macro="">
      <xdr:nvGraphicFramePr>
        <xdr:cNvPr id="6458" name="Graphique 1">
          <a:extLst>
            <a:ext uri="{FF2B5EF4-FFF2-40B4-BE49-F238E27FC236}">
              <a16:creationId xmlns:a16="http://schemas.microsoft.com/office/drawing/2014/main" id="{00000000-0008-0000-0400-00003A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0.10126</cdr:x>
      <cdr:y>0.61845</cdr:y>
    </cdr:from>
    <cdr:to>
      <cdr:x>0.10483</cdr:x>
      <cdr:y>0.67829</cdr:y>
    </cdr:to>
    <cdr:sp macro="" textlink="">
      <cdr:nvSpPr>
        <cdr:cNvPr id="16385" name="Text Box 1"/>
        <cdr:cNvSpPr txBox="1">
          <a:spLocks xmlns:a="http://schemas.openxmlformats.org/drawingml/2006/main" noChangeArrowheads="1"/>
        </cdr:cNvSpPr>
      </cdr:nvSpPr>
      <cdr:spPr bwMode="auto">
        <a:xfrm xmlns:a="http://schemas.openxmlformats.org/drawingml/2006/main">
          <a:off x="527608" y="1611651"/>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254182</xdr:colOff>
      <xdr:row>4</xdr:row>
      <xdr:rowOff>141243</xdr:rowOff>
    </xdr:to>
    <xdr:sp macro="" textlink="">
      <xdr:nvSpPr>
        <xdr:cNvPr id="2" name="Images 1">
          <a:extLst>
            <a:ext uri="{FF2B5EF4-FFF2-40B4-BE49-F238E27FC236}">
              <a16:creationId xmlns:a16="http://schemas.microsoft.com/office/drawing/2014/main" id="{00000000-0008-0000-0500-000002000000}"/>
            </a:ext>
          </a:extLst>
        </xdr:cNvPr>
        <xdr:cNvSpPr>
          <a:spLocks noChangeArrowheads="1"/>
        </xdr:cNvSpPr>
      </xdr:nvSpPr>
      <xdr:spPr bwMode="auto">
        <a:xfrm>
          <a:off x="0" y="0"/>
          <a:ext cx="11896272" cy="842283"/>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9</xdr:col>
      <xdr:colOff>26670</xdr:colOff>
      <xdr:row>12</xdr:row>
      <xdr:rowOff>63500</xdr:rowOff>
    </xdr:from>
    <xdr:to>
      <xdr:col>16</xdr:col>
      <xdr:colOff>285750</xdr:colOff>
      <xdr:row>34</xdr:row>
      <xdr:rowOff>6350</xdr:rowOff>
    </xdr:to>
    <xdr:graphicFrame macro="">
      <xdr:nvGraphicFramePr>
        <xdr:cNvPr id="3" name="Graphique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1206713</xdr:colOff>
      <xdr:row>5</xdr:row>
      <xdr:rowOff>9525</xdr:rowOff>
    </xdr:to>
    <xdr:sp macro="" textlink="" fLocksText="0">
      <xdr:nvSpPr>
        <xdr:cNvPr id="8194" name="Images 1">
          <a:extLst>
            <a:ext uri="{FF2B5EF4-FFF2-40B4-BE49-F238E27FC236}">
              <a16:creationId xmlns:a16="http://schemas.microsoft.com/office/drawing/2014/main" id="{00000000-0008-0000-0600-000002200000}"/>
            </a:ext>
          </a:extLst>
        </xdr:cNvPr>
        <xdr:cNvSpPr>
          <a:spLocks noChangeArrowheads="1"/>
        </xdr:cNvSpPr>
      </xdr:nvSpPr>
      <xdr:spPr bwMode="auto">
        <a:xfrm>
          <a:off x="0" y="0"/>
          <a:ext cx="12563475" cy="81915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a:t>
          </a:r>
        </a:p>
        <a:p>
          <a:pPr algn="ctr" rtl="0">
            <a:defRPr sz="1000"/>
          </a:pPr>
          <a:r>
            <a:rPr lang="fr-FR" sz="12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           Total porcs en 2024</a:t>
          </a:r>
        </a:p>
        <a:p>
          <a:pPr algn="ctr" rtl="0">
            <a:defRPr sz="1000"/>
          </a:pPr>
          <a:r>
            <a:rPr lang="fr-FR" sz="12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France : 2  087 771  tonnes</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Occitanie : 5°rang (5%)</a:t>
          </a:r>
        </a:p>
        <a:p>
          <a:pPr algn="ctr" rtl="0">
            <a:defRPr sz="1000"/>
          </a:pPr>
          <a:r>
            <a:rPr lang="fr-FR" sz="1200" b="0" i="0" u="none" strike="noStrike" baseline="0">
              <a:solidFill>
                <a:srgbClr val="000000"/>
              </a:solidFill>
              <a:latin typeface="Times New Roman"/>
              <a:cs typeface="Times New Roman"/>
            </a:rPr>
            <a:t>         </a:t>
          </a:r>
        </a:p>
      </xdr:txBody>
    </xdr:sp>
    <xdr:clientData/>
  </xdr:twoCellAnchor>
  <xdr:twoCellAnchor editAs="absolute">
    <xdr:from>
      <xdr:col>7</xdr:col>
      <xdr:colOff>334280</xdr:colOff>
      <xdr:row>12</xdr:row>
      <xdr:rowOff>145900</xdr:rowOff>
    </xdr:from>
    <xdr:to>
      <xdr:col>14</xdr:col>
      <xdr:colOff>429530</xdr:colOff>
      <xdr:row>29</xdr:row>
      <xdr:rowOff>106742</xdr:rowOff>
    </xdr:to>
    <xdr:graphicFrame macro="">
      <xdr:nvGraphicFramePr>
        <xdr:cNvPr id="8507" name="Graphique 1">
          <a:extLst>
            <a:ext uri="{FF2B5EF4-FFF2-40B4-BE49-F238E27FC236}">
              <a16:creationId xmlns:a16="http://schemas.microsoft.com/office/drawing/2014/main" id="{00000000-0008-0000-0600-00003B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blodonnee_conjmens_ovins_porcins_sortie_mois_janvier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éthodologie"/>
      <sheetName val="Evolution_abattages-total.ovin"/>
      <sheetName val="Evol_abattages_agneaux"/>
      <sheetName val="cotations_agneauxcouverts_R"/>
      <sheetName val="Evol_abattages_ovinsderéforme"/>
      <sheetName val="IPAMPA_aliment_ovin_caprin"/>
      <sheetName val="Evol_abattages_total.porc"/>
      <sheetName val="Evol_abattages_porc.charcutier"/>
      <sheetName val="cotations_porc.charcutier"/>
      <sheetName val="IPAMPA_aliment_porc"/>
    </sheetNames>
    <sheetDataSet>
      <sheetData sheetId="0"/>
      <sheetData sheetId="1"/>
      <sheetData sheetId="2"/>
      <sheetData sheetId="3"/>
      <sheetData sheetId="4"/>
      <sheetData sheetId="5"/>
      <sheetData sheetId="6"/>
      <sheetData sheetId="7"/>
      <sheetData sheetId="8"/>
      <sheetData sheetId="9">
        <row r="12">
          <cell r="B12" t="str">
            <v>Moyenne 2016-2020</v>
          </cell>
        </row>
        <row r="13">
          <cell r="A13" t="str">
            <v>janv</v>
          </cell>
        </row>
        <row r="14">
          <cell r="A14" t="str">
            <v>fév</v>
          </cell>
        </row>
        <row r="15">
          <cell r="A15" t="str">
            <v>mars</v>
          </cell>
        </row>
        <row r="16">
          <cell r="A16" t="str">
            <v>avril</v>
          </cell>
        </row>
        <row r="17">
          <cell r="A17" t="str">
            <v>mai</v>
          </cell>
        </row>
        <row r="18">
          <cell r="A18" t="str">
            <v>juin</v>
          </cell>
        </row>
        <row r="19">
          <cell r="A19" t="str">
            <v>juillet</v>
          </cell>
        </row>
        <row r="20">
          <cell r="A20" t="str">
            <v>août</v>
          </cell>
        </row>
        <row r="21">
          <cell r="A21" t="str">
            <v>sept</v>
          </cell>
        </row>
        <row r="22">
          <cell r="A22" t="str">
            <v>oct</v>
          </cell>
        </row>
        <row r="23">
          <cell r="A23" t="str">
            <v>nov</v>
          </cell>
        </row>
        <row r="24">
          <cell r="A24" t="str">
            <v>déc</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K27"/>
  <sheetViews>
    <sheetView zoomScale="105" zoomScaleNormal="105" workbookViewId="0">
      <selection activeCell="B21" sqref="B21"/>
    </sheetView>
  </sheetViews>
  <sheetFormatPr baseColWidth="10" defaultColWidth="11.54296875" defaultRowHeight="12.5"/>
  <cols>
    <col min="1" max="1" width="34.1796875" style="277" customWidth="1"/>
    <col min="2" max="10" width="11.54296875" style="277"/>
    <col min="11" max="11" width="41.453125" style="277" customWidth="1"/>
    <col min="12" max="16384" width="11.54296875" style="277"/>
  </cols>
  <sheetData>
    <row r="7" spans="1:11" s="275" customFormat="1" ht="16">
      <c r="A7" s="287" t="s">
        <v>0</v>
      </c>
      <c r="B7" s="287"/>
      <c r="C7" s="287"/>
      <c r="D7" s="287"/>
      <c r="E7" s="274"/>
      <c r="F7" s="274"/>
      <c r="G7" s="274"/>
      <c r="H7" s="274"/>
      <c r="I7" s="274"/>
      <c r="J7" s="274"/>
      <c r="K7" s="274"/>
    </row>
    <row r="8" spans="1:11" s="275" customFormat="1" ht="37.9" customHeight="1">
      <c r="A8" s="288" t="s">
        <v>73</v>
      </c>
      <c r="B8" s="288"/>
      <c r="C8" s="288"/>
      <c r="D8" s="288"/>
      <c r="E8" s="288"/>
      <c r="F8" s="288"/>
      <c r="G8" s="288"/>
      <c r="H8" s="288"/>
      <c r="I8" s="288"/>
      <c r="J8" s="288"/>
      <c r="K8" s="288"/>
    </row>
    <row r="9" spans="1:11" s="275" customFormat="1" ht="34.9" customHeight="1">
      <c r="A9" s="286" t="s">
        <v>74</v>
      </c>
      <c r="B9" s="286"/>
      <c r="C9" s="286"/>
      <c r="D9" s="286"/>
      <c r="E9" s="286"/>
      <c r="F9" s="286"/>
      <c r="G9" s="286"/>
      <c r="H9" s="286"/>
      <c r="I9" s="286"/>
      <c r="J9" s="286"/>
      <c r="K9" s="286"/>
    </row>
    <row r="10" spans="1:11" s="275" customFormat="1" ht="16">
      <c r="A10" s="274"/>
      <c r="B10" s="274"/>
      <c r="C10" s="274"/>
      <c r="D10" s="274"/>
      <c r="E10" s="274"/>
      <c r="F10" s="274"/>
      <c r="G10" s="274"/>
      <c r="H10" s="274"/>
      <c r="I10" s="274"/>
      <c r="J10" s="274"/>
      <c r="K10" s="274"/>
    </row>
    <row r="11" spans="1:11" s="275" customFormat="1" ht="16">
      <c r="A11" s="287" t="s">
        <v>1</v>
      </c>
      <c r="B11" s="287"/>
      <c r="C11" s="287"/>
      <c r="D11" s="274"/>
      <c r="E11" s="274"/>
      <c r="F11" s="274"/>
      <c r="G11" s="274"/>
      <c r="H11" s="274"/>
      <c r="I11" s="274"/>
      <c r="J11" s="274"/>
      <c r="K11" s="274"/>
    </row>
    <row r="12" spans="1:11" s="275" customFormat="1" ht="16">
      <c r="A12" s="285" t="s">
        <v>52</v>
      </c>
      <c r="B12" s="285"/>
      <c r="C12" s="285"/>
      <c r="D12" s="285"/>
      <c r="E12" s="285"/>
      <c r="F12" s="285"/>
      <c r="G12" s="285"/>
      <c r="H12" s="285"/>
      <c r="I12" s="285"/>
      <c r="J12" s="285"/>
      <c r="K12" s="285"/>
    </row>
    <row r="13" spans="1:11" s="275" customFormat="1" ht="16">
      <c r="A13" s="285" t="s">
        <v>2</v>
      </c>
      <c r="B13" s="285"/>
      <c r="C13" s="285"/>
      <c r="D13" s="285"/>
      <c r="E13" s="285"/>
      <c r="F13" s="285"/>
      <c r="G13" s="285"/>
      <c r="H13" s="285"/>
      <c r="I13" s="285"/>
      <c r="J13" s="285"/>
      <c r="K13" s="285"/>
    </row>
    <row r="14" spans="1:11" s="276" customFormat="1" ht="17.5" customHeight="1">
      <c r="A14" s="285"/>
      <c r="B14" s="285"/>
      <c r="C14" s="285"/>
      <c r="D14" s="285"/>
      <c r="E14" s="285"/>
      <c r="F14" s="285"/>
      <c r="G14" s="285"/>
      <c r="H14" s="285"/>
      <c r="I14" s="285"/>
      <c r="J14" s="285"/>
      <c r="K14" s="285"/>
    </row>
    <row r="15" spans="1:11" s="275" customFormat="1" ht="32.5" customHeight="1">
      <c r="A15" s="286" t="s">
        <v>75</v>
      </c>
      <c r="B15" s="286"/>
      <c r="C15" s="286"/>
      <c r="D15" s="286"/>
      <c r="E15" s="286"/>
      <c r="F15" s="286"/>
      <c r="G15" s="286"/>
      <c r="H15" s="286"/>
      <c r="I15" s="286"/>
      <c r="J15" s="286"/>
      <c r="K15" s="286"/>
    </row>
    <row r="17" spans="1:11" ht="16">
      <c r="A17" s="284" t="s">
        <v>81</v>
      </c>
      <c r="B17" s="284"/>
      <c r="C17" s="284"/>
      <c r="D17" s="284"/>
      <c r="E17" s="278"/>
      <c r="F17" s="278"/>
      <c r="G17" s="278"/>
      <c r="H17" s="278"/>
      <c r="I17" s="278"/>
      <c r="J17" s="278"/>
      <c r="K17" s="278"/>
    </row>
    <row r="18" spans="1:11" ht="15.75" customHeight="1">
      <c r="A18" s="279" t="s">
        <v>82</v>
      </c>
    </row>
    <row r="19" spans="1:11" ht="15.75" customHeight="1">
      <c r="A19" s="279" t="s">
        <v>83</v>
      </c>
    </row>
    <row r="20" spans="1:11" ht="15.75" customHeight="1">
      <c r="A20" s="279" t="s">
        <v>87</v>
      </c>
    </row>
    <row r="21" spans="1:11" ht="15.75" customHeight="1">
      <c r="A21" s="279" t="s">
        <v>84</v>
      </c>
    </row>
    <row r="22" spans="1:11" ht="15.75" customHeight="1">
      <c r="A22" s="279" t="s">
        <v>88</v>
      </c>
    </row>
    <row r="23" spans="1:11" ht="15.75" customHeight="1">
      <c r="A23" s="279" t="s">
        <v>85</v>
      </c>
    </row>
    <row r="24" spans="1:11" ht="15.75" customHeight="1">
      <c r="A24" s="279" t="s">
        <v>86</v>
      </c>
    </row>
    <row r="25" spans="1:11" ht="15.75" customHeight="1">
      <c r="A25" s="279" t="s">
        <v>89</v>
      </c>
    </row>
    <row r="26" spans="1:11" ht="15.75" customHeight="1">
      <c r="A26" s="279" t="s">
        <v>90</v>
      </c>
    </row>
    <row r="27" spans="1:11" ht="16">
      <c r="A27" s="279"/>
    </row>
  </sheetData>
  <sheetProtection selectLockedCells="1" selectUnlockedCells="1"/>
  <mergeCells count="9">
    <mergeCell ref="A17:D17"/>
    <mergeCell ref="A14:K14"/>
    <mergeCell ref="A15:K15"/>
    <mergeCell ref="A7:D7"/>
    <mergeCell ref="A8:K8"/>
    <mergeCell ref="A9:K9"/>
    <mergeCell ref="A11:C11"/>
    <mergeCell ref="A12:K12"/>
    <mergeCell ref="A13:K13"/>
  </mergeCells>
  <hyperlinks>
    <hyperlink ref="A18" location="'Evolution_abattages-total.ovin'!A1" display="Evolution_abattages-total.ovin" xr:uid="{00000000-0004-0000-0000-000000000000}"/>
    <hyperlink ref="A19" location="Evol_abattages_agneaux!A1" display="Evol_abattages_agneaux" xr:uid="{00000000-0004-0000-0000-000001000000}"/>
    <hyperlink ref="A20" location="cotations_agneauxcouverts_R!A1" display="cotations_agneauxcouverts_R" xr:uid="{00000000-0004-0000-0000-000002000000}"/>
    <hyperlink ref="A21" location="Evol_abattages_ovinsderéforme!A1" display="Evol_abattages_ovinsderéforme" xr:uid="{00000000-0004-0000-0000-000003000000}"/>
    <hyperlink ref="A22" location="IPAMPA_aliment_ovin_caprin!A1" display="IPAMPA_aliment_ovin_caprin" xr:uid="{00000000-0004-0000-0000-000004000000}"/>
    <hyperlink ref="A23" location="Evol_abattages_total.porc!A1" display="Evol_abattages_total.porc" xr:uid="{00000000-0004-0000-0000-000005000000}"/>
    <hyperlink ref="A24" location="Evol_abattages_porc.charcutier!A1" display="Evol_abattages_porc.charcutier" xr:uid="{00000000-0004-0000-0000-000006000000}"/>
    <hyperlink ref="A25" location="cotations_porc.charcutier!A1" display="cotations_porc.charcutier" xr:uid="{00000000-0004-0000-0000-000007000000}"/>
    <hyperlink ref="A26" location="IPAMPA_aliment_porc!A1" display="IPAMPA_aliment_porc" xr:uid="{00000000-0004-0000-0000-000008000000}"/>
  </hyperlinks>
  <pageMargins left="0.2361111111111111" right="0.17430555555555555" top="0.2013888888888889" bottom="0.2326388888888889" header="0.51180555555555551" footer="0.51180555555555551"/>
  <pageSetup paperSize="9" scale="75" firstPageNumber="0"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AB42"/>
  <sheetViews>
    <sheetView workbookViewId="0">
      <selection activeCell="H31" sqref="H31"/>
    </sheetView>
  </sheetViews>
  <sheetFormatPr baseColWidth="10" defaultRowHeight="12.5"/>
  <sheetData>
    <row r="1" spans="1:23" s="231" customFormat="1" ht="15.65" customHeight="1"/>
    <row r="2" spans="1:23" s="231" customFormat="1" ht="13">
      <c r="H2" s="314"/>
      <c r="I2" s="314"/>
      <c r="J2" s="314"/>
      <c r="K2" s="314"/>
      <c r="L2" s="314"/>
    </row>
    <row r="3" spans="1:23" s="231" customFormat="1">
      <c r="H3" s="315"/>
      <c r="I3" s="315"/>
    </row>
    <row r="4" spans="1:23" s="231" customFormat="1"/>
    <row r="5" spans="1:23" s="231" customFormat="1"/>
    <row r="6" spans="1:23" s="231" customFormat="1" ht="15.5">
      <c r="A6" s="232" t="s">
        <v>76</v>
      </c>
      <c r="B6" s="232"/>
      <c r="C6" s="233"/>
      <c r="D6" s="233"/>
      <c r="E6" s="233"/>
      <c r="F6" s="233"/>
      <c r="G6" s="233"/>
      <c r="H6" s="233"/>
      <c r="I6" s="233"/>
      <c r="J6" s="233"/>
      <c r="K6" s="233"/>
      <c r="L6" s="233"/>
      <c r="M6" s="233"/>
      <c r="N6" s="233"/>
      <c r="O6" s="233"/>
      <c r="P6" s="233"/>
    </row>
    <row r="7" spans="1:23" s="231" customFormat="1" ht="17.25" customHeight="1">
      <c r="A7" s="316"/>
      <c r="B7" s="316"/>
      <c r="C7" s="316"/>
      <c r="D7" s="316"/>
      <c r="E7" s="316"/>
      <c r="F7" s="316"/>
      <c r="G7" s="316"/>
      <c r="H7" s="316"/>
      <c r="L7" s="317"/>
      <c r="M7" s="317"/>
      <c r="N7" s="317"/>
      <c r="O7" s="317"/>
      <c r="P7" s="317"/>
    </row>
    <row r="8" spans="1:23" s="231" customFormat="1" ht="13">
      <c r="J8" s="234"/>
    </row>
    <row r="9" spans="1:23" s="231" customFormat="1" ht="15.5">
      <c r="A9" s="235" t="s">
        <v>77</v>
      </c>
      <c r="B9" s="235"/>
      <c r="C9" s="235"/>
      <c r="D9" s="235"/>
      <c r="E9" s="235"/>
      <c r="F9" s="235"/>
      <c r="G9" s="235"/>
      <c r="H9" s="235"/>
      <c r="I9" s="235"/>
      <c r="J9" s="236"/>
      <c r="K9" s="234"/>
      <c r="L9" s="236"/>
      <c r="M9" s="236"/>
      <c r="N9" s="236"/>
      <c r="O9" s="236"/>
      <c r="P9" s="236"/>
      <c r="Q9" s="318"/>
      <c r="R9" s="318"/>
      <c r="S9" s="318"/>
      <c r="T9" s="318"/>
      <c r="U9" s="318"/>
      <c r="V9" s="318"/>
      <c r="W9" s="318"/>
    </row>
    <row r="10" spans="1:23" s="231" customFormat="1" ht="13">
      <c r="A10" s="313" t="s">
        <v>80</v>
      </c>
      <c r="B10" s="313"/>
      <c r="C10" s="313"/>
      <c r="D10" s="313"/>
      <c r="E10" s="313"/>
      <c r="F10" s="313"/>
      <c r="G10" s="313"/>
      <c r="H10" s="313"/>
      <c r="I10" s="236"/>
      <c r="J10" s="236"/>
      <c r="K10" s="236"/>
      <c r="L10" s="234"/>
      <c r="M10" s="236"/>
      <c r="N10" s="236"/>
      <c r="O10" s="236"/>
      <c r="P10" s="236"/>
      <c r="Q10" s="313"/>
      <c r="R10" s="313"/>
      <c r="S10" s="313"/>
      <c r="T10" s="313"/>
      <c r="U10" s="313"/>
      <c r="V10" s="313"/>
      <c r="W10" s="313"/>
    </row>
    <row r="11" spans="1:23" s="231" customFormat="1" ht="13.5" thickBot="1">
      <c r="A11" s="237"/>
      <c r="B11" s="236"/>
      <c r="C11" s="238"/>
      <c r="D11" s="238"/>
      <c r="E11" s="238"/>
      <c r="F11" s="238"/>
      <c r="G11" s="238"/>
      <c r="H11" s="236"/>
      <c r="I11" s="239"/>
      <c r="J11" s="239"/>
      <c r="K11" s="239"/>
      <c r="M11" s="240" t="s">
        <v>77</v>
      </c>
      <c r="N11" s="237"/>
      <c r="O11" s="239"/>
      <c r="P11" s="236"/>
      <c r="Q11" s="237"/>
      <c r="R11" s="236"/>
      <c r="S11" s="236"/>
      <c r="T11" s="236"/>
      <c r="U11" s="238"/>
      <c r="V11" s="236"/>
    </row>
    <row r="12" spans="1:23" s="231" customFormat="1" ht="21.5" thickBot="1">
      <c r="A12" s="241" t="s">
        <v>93</v>
      </c>
      <c r="B12" s="242">
        <v>2020</v>
      </c>
      <c r="C12" s="243">
        <v>2021</v>
      </c>
      <c r="D12" s="243">
        <v>2022</v>
      </c>
      <c r="E12" s="280">
        <v>2023</v>
      </c>
      <c r="F12" s="280">
        <v>2024</v>
      </c>
      <c r="G12" s="244">
        <v>2025</v>
      </c>
      <c r="H12" s="236"/>
      <c r="I12" s="236"/>
      <c r="J12" s="236"/>
      <c r="K12" s="236"/>
      <c r="L12" s="261"/>
      <c r="M12" s="240" t="s">
        <v>80</v>
      </c>
      <c r="O12" s="236"/>
      <c r="P12" s="236"/>
      <c r="Q12" s="262"/>
      <c r="R12" s="262"/>
      <c r="S12" s="263"/>
      <c r="T12" s="264"/>
      <c r="U12" s="264"/>
      <c r="V12" s="264"/>
    </row>
    <row r="13" spans="1:23" s="231" customFormat="1" ht="11.5" customHeight="1">
      <c r="A13" s="246" t="s">
        <v>5</v>
      </c>
      <c r="B13" s="247">
        <v>97.8</v>
      </c>
      <c r="C13" s="248">
        <v>104.6</v>
      </c>
      <c r="D13" s="248">
        <v>123.4</v>
      </c>
      <c r="E13" s="281">
        <v>152.19999999999999</v>
      </c>
      <c r="F13" s="281">
        <v>129.30000000000001</v>
      </c>
      <c r="G13" s="249">
        <v>124.6</v>
      </c>
      <c r="H13" s="236"/>
      <c r="I13" s="236"/>
      <c r="J13" s="236"/>
      <c r="K13" s="236"/>
      <c r="L13" s="236"/>
      <c r="M13" s="236"/>
      <c r="N13" s="236"/>
      <c r="O13" s="236"/>
      <c r="P13" s="236"/>
      <c r="Q13" s="238"/>
      <c r="R13" s="238"/>
      <c r="S13" s="265"/>
      <c r="T13" s="265"/>
      <c r="U13" s="265"/>
      <c r="V13" s="266"/>
    </row>
    <row r="14" spans="1:23" s="231" customFormat="1" ht="11.5" customHeight="1">
      <c r="A14" s="250" t="s">
        <v>6</v>
      </c>
      <c r="B14" s="251">
        <v>98.4</v>
      </c>
      <c r="C14" s="252">
        <v>106.9</v>
      </c>
      <c r="D14" s="252">
        <v>125.8</v>
      </c>
      <c r="E14" s="282">
        <v>150.19999999999999</v>
      </c>
      <c r="F14" s="282">
        <v>127.2</v>
      </c>
      <c r="G14" s="253">
        <v>125.1</v>
      </c>
      <c r="H14" s="236"/>
      <c r="I14" s="236"/>
      <c r="J14" s="236"/>
      <c r="K14" s="236"/>
      <c r="L14" s="236"/>
      <c r="M14" s="236"/>
      <c r="N14" s="236"/>
      <c r="O14" s="236"/>
      <c r="P14" s="236"/>
      <c r="Q14" s="267"/>
      <c r="R14" s="238"/>
      <c r="S14" s="265"/>
      <c r="T14" s="265"/>
      <c r="U14" s="265"/>
      <c r="V14" s="266"/>
    </row>
    <row r="15" spans="1:23" s="231" customFormat="1" ht="11.5" customHeight="1">
      <c r="A15" s="250" t="s">
        <v>7</v>
      </c>
      <c r="B15" s="251">
        <v>99.3</v>
      </c>
      <c r="C15" s="252">
        <v>108.4</v>
      </c>
      <c r="D15" s="252">
        <v>129.19999999999999</v>
      </c>
      <c r="E15" s="282">
        <v>149.5</v>
      </c>
      <c r="F15" s="282">
        <v>125.2</v>
      </c>
      <c r="G15" s="253">
        <v>125.2</v>
      </c>
      <c r="H15" s="236"/>
      <c r="I15" s="236"/>
      <c r="J15" s="236"/>
      <c r="K15" s="236"/>
      <c r="L15" s="236"/>
      <c r="M15" s="236"/>
      <c r="N15" s="236"/>
      <c r="O15" s="236"/>
      <c r="P15" s="236"/>
      <c r="Q15" s="267"/>
      <c r="R15" s="238"/>
      <c r="S15" s="265"/>
      <c r="T15" s="265"/>
      <c r="U15" s="265"/>
      <c r="V15" s="266"/>
    </row>
    <row r="16" spans="1:23" s="231" customFormat="1" ht="11.5" customHeight="1">
      <c r="A16" s="250" t="s">
        <v>8</v>
      </c>
      <c r="B16" s="251">
        <v>99.9</v>
      </c>
      <c r="C16" s="252">
        <v>109.7</v>
      </c>
      <c r="D16" s="252">
        <v>137.69999999999999</v>
      </c>
      <c r="E16" s="282">
        <v>146.80000000000001</v>
      </c>
      <c r="F16" s="282">
        <v>124.1</v>
      </c>
      <c r="G16" s="253">
        <v>125.4</v>
      </c>
      <c r="Q16" s="260"/>
      <c r="R16" s="238"/>
      <c r="S16" s="268"/>
      <c r="T16" s="269"/>
      <c r="U16" s="269"/>
      <c r="V16" s="266"/>
    </row>
    <row r="17" spans="1:28" s="231" customFormat="1" ht="11.5" customHeight="1">
      <c r="A17" s="250" t="s">
        <v>9</v>
      </c>
      <c r="B17" s="251">
        <v>100.5</v>
      </c>
      <c r="C17" s="252">
        <v>111</v>
      </c>
      <c r="D17" s="252">
        <v>144.69999999999999</v>
      </c>
      <c r="E17" s="282">
        <v>144.6</v>
      </c>
      <c r="F17" s="282">
        <v>123.3</v>
      </c>
      <c r="G17" s="254">
        <v>125.5</v>
      </c>
      <c r="H17" s="327"/>
      <c r="I17" s="327"/>
      <c r="J17" s="327"/>
      <c r="K17" s="327"/>
      <c r="L17" s="327"/>
      <c r="M17" s="327" t="s">
        <v>27</v>
      </c>
      <c r="N17" s="315"/>
      <c r="O17" s="315"/>
      <c r="P17" s="315"/>
      <c r="Q17" s="270"/>
      <c r="R17" s="238"/>
      <c r="S17" s="269"/>
      <c r="T17" s="269"/>
      <c r="U17" s="268"/>
      <c r="V17" s="266"/>
    </row>
    <row r="18" spans="1:28" s="231" customFormat="1" ht="11.5" customHeight="1">
      <c r="A18" s="250" t="s">
        <v>10</v>
      </c>
      <c r="B18" s="251">
        <v>100.6</v>
      </c>
      <c r="C18" s="252">
        <v>111.5</v>
      </c>
      <c r="D18" s="252">
        <v>148.69999999999999</v>
      </c>
      <c r="E18" s="282">
        <v>142.80000000000001</v>
      </c>
      <c r="F18" s="282">
        <v>123.9</v>
      </c>
      <c r="G18" s="254">
        <v>125.2</v>
      </c>
      <c r="H18" s="236"/>
      <c r="I18" s="271"/>
      <c r="J18" s="271"/>
      <c r="K18" s="271"/>
      <c r="L18" s="271"/>
      <c r="M18" s="271"/>
      <c r="N18" s="271"/>
      <c r="O18" s="271"/>
      <c r="P18" s="271"/>
      <c r="Q18" s="271"/>
      <c r="R18" s="271"/>
      <c r="S18" s="271"/>
      <c r="T18" s="271"/>
      <c r="U18" s="271"/>
      <c r="V18" s="266"/>
      <c r="W18" s="271"/>
      <c r="X18" s="271"/>
      <c r="Y18" s="271"/>
      <c r="Z18" s="271"/>
      <c r="AA18" s="271"/>
      <c r="AB18" s="271"/>
    </row>
    <row r="19" spans="1:28" s="231" customFormat="1" ht="11.5" customHeight="1">
      <c r="A19" s="250" t="s">
        <v>29</v>
      </c>
      <c r="B19" s="251">
        <v>100.2</v>
      </c>
      <c r="C19" s="252">
        <v>112</v>
      </c>
      <c r="D19" s="252">
        <v>151.4</v>
      </c>
      <c r="E19" s="282">
        <v>138.5</v>
      </c>
      <c r="F19" s="282">
        <v>124.8</v>
      </c>
      <c r="G19" s="254">
        <v>123.7</v>
      </c>
      <c r="H19" s="238"/>
      <c r="L19" s="271"/>
      <c r="P19" s="271"/>
      <c r="V19" s="266"/>
    </row>
    <row r="20" spans="1:28" s="231" customFormat="1" ht="11.5" customHeight="1">
      <c r="A20" s="250" t="s">
        <v>30</v>
      </c>
      <c r="B20" s="251">
        <v>99.8</v>
      </c>
      <c r="C20" s="252">
        <v>111.9</v>
      </c>
      <c r="D20" s="252">
        <v>151.69999999999999</v>
      </c>
      <c r="E20" s="282">
        <v>136.6</v>
      </c>
      <c r="F20" s="282">
        <v>124.9</v>
      </c>
      <c r="G20" s="254">
        <v>122.9</v>
      </c>
      <c r="H20" s="236"/>
      <c r="J20" s="272"/>
      <c r="K20" s="272"/>
      <c r="L20" s="272"/>
      <c r="M20" s="272"/>
      <c r="N20" s="272"/>
      <c r="O20" s="272"/>
      <c r="P20" s="272"/>
      <c r="U20" s="271"/>
      <c r="V20" s="266"/>
    </row>
    <row r="21" spans="1:28" s="231" customFormat="1" ht="11.5" customHeight="1">
      <c r="A21" s="250" t="s">
        <v>13</v>
      </c>
      <c r="B21" s="251">
        <v>99.7</v>
      </c>
      <c r="C21" s="252">
        <v>113.2</v>
      </c>
      <c r="D21" s="252">
        <v>151.4</v>
      </c>
      <c r="E21" s="282">
        <v>134.6</v>
      </c>
      <c r="F21" s="282">
        <v>124.7</v>
      </c>
      <c r="G21" s="254">
        <v>121.3</v>
      </c>
      <c r="Q21" s="260"/>
      <c r="R21" s="238"/>
      <c r="S21" s="269"/>
      <c r="T21" s="269"/>
      <c r="U21" s="269"/>
      <c r="V21" s="266"/>
    </row>
    <row r="22" spans="1:28" s="231" customFormat="1" ht="11.5" customHeight="1">
      <c r="A22" s="250" t="s">
        <v>14</v>
      </c>
      <c r="B22" s="251">
        <v>100.3</v>
      </c>
      <c r="C22" s="252">
        <v>114.8</v>
      </c>
      <c r="D22" s="252">
        <v>151.4</v>
      </c>
      <c r="E22" s="282">
        <v>133.30000000000001</v>
      </c>
      <c r="F22" s="282">
        <v>124.8</v>
      </c>
      <c r="G22" s="254"/>
      <c r="Q22" s="260"/>
      <c r="R22" s="238"/>
      <c r="S22" s="269"/>
      <c r="T22" s="269"/>
      <c r="U22" s="269"/>
      <c r="V22" s="266"/>
    </row>
    <row r="23" spans="1:28" s="231" customFormat="1" ht="11.5" customHeight="1">
      <c r="A23" s="250" t="s">
        <v>15</v>
      </c>
      <c r="B23" s="251">
        <v>101.3</v>
      </c>
      <c r="C23" s="252">
        <v>117.5</v>
      </c>
      <c r="D23" s="252">
        <v>151.80000000000001</v>
      </c>
      <c r="E23" s="282">
        <v>131.30000000000001</v>
      </c>
      <c r="F23" s="282">
        <v>124.7</v>
      </c>
      <c r="G23" s="254"/>
      <c r="Q23" s="260"/>
      <c r="R23" s="238"/>
      <c r="S23" s="269"/>
      <c r="T23" s="269"/>
      <c r="U23" s="269"/>
      <c r="V23" s="266"/>
    </row>
    <row r="24" spans="1:28" s="231" customFormat="1" ht="11.5" customHeight="1" thickBot="1">
      <c r="A24" s="255" t="s">
        <v>16</v>
      </c>
      <c r="B24" s="256">
        <v>102.4</v>
      </c>
      <c r="C24" s="257">
        <v>120.3</v>
      </c>
      <c r="D24" s="257">
        <v>152.1</v>
      </c>
      <c r="E24" s="283">
        <v>130.4</v>
      </c>
      <c r="F24" s="283">
        <v>124.6</v>
      </c>
      <c r="G24" s="258"/>
      <c r="Q24" s="260"/>
      <c r="R24" s="238"/>
      <c r="S24" s="269"/>
      <c r="T24" s="269"/>
      <c r="U24" s="269"/>
      <c r="V24" s="266"/>
    </row>
    <row r="25" spans="1:28" s="231" customFormat="1" ht="11.5" customHeight="1">
      <c r="B25" s="259"/>
      <c r="C25" s="259"/>
      <c r="D25" s="259"/>
      <c r="E25" s="259"/>
      <c r="F25" s="259"/>
      <c r="G25" s="259"/>
      <c r="S25" s="269"/>
      <c r="T25" s="269"/>
      <c r="U25" s="269"/>
    </row>
    <row r="26" spans="1:28" s="231" customFormat="1" ht="11.5" customHeight="1">
      <c r="A26" s="260" t="s">
        <v>79</v>
      </c>
    </row>
    <row r="27" spans="1:28" s="231" customFormat="1">
      <c r="I27" s="273"/>
    </row>
    <row r="28" spans="1:28" s="231" customFormat="1"/>
    <row r="29" spans="1:28" s="231" customFormat="1"/>
    <row r="30" spans="1:28" s="231" customFormat="1"/>
    <row r="31" spans="1:28" s="231" customFormat="1"/>
    <row r="32" spans="1:28" s="231" customFormat="1"/>
    <row r="33" s="231" customFormat="1"/>
    <row r="34" s="231" customFormat="1"/>
    <row r="35" s="231" customFormat="1"/>
    <row r="36" s="231" customFormat="1"/>
    <row r="37" s="231" customFormat="1"/>
    <row r="38" s="231" customFormat="1"/>
    <row r="39" s="231" customFormat="1"/>
    <row r="40" s="231" customFormat="1"/>
    <row r="41" s="231" customFormat="1"/>
    <row r="42" s="231" customFormat="1"/>
  </sheetData>
  <mergeCells count="9">
    <mergeCell ref="A10:H10"/>
    <mergeCell ref="Q10:W10"/>
    <mergeCell ref="H17:M17"/>
    <mergeCell ref="N17:P17"/>
    <mergeCell ref="H2:L2"/>
    <mergeCell ref="H3:I3"/>
    <mergeCell ref="A7:H7"/>
    <mergeCell ref="L7:P7"/>
    <mergeCell ref="Q9:W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6:Z66"/>
  <sheetViews>
    <sheetView topLeftCell="A7" zoomScale="90" zoomScaleNormal="90" workbookViewId="0">
      <selection activeCell="N9" sqref="N9"/>
    </sheetView>
  </sheetViews>
  <sheetFormatPr baseColWidth="10" defaultColWidth="11" defaultRowHeight="12.5"/>
  <cols>
    <col min="1" max="1" width="23.81640625" style="1" customWidth="1"/>
    <col min="2" max="2" width="9.453125" style="1" customWidth="1"/>
    <col min="3" max="3" width="9" style="1" customWidth="1"/>
    <col min="4" max="6" width="7.453125" style="1" customWidth="1"/>
    <col min="7" max="7" width="10.81640625" style="1" customWidth="1"/>
    <col min="8" max="8" width="8.453125" style="1" customWidth="1"/>
    <col min="9" max="12" width="11" style="1" customWidth="1"/>
    <col min="13" max="14" width="12" style="1" customWidth="1"/>
    <col min="15" max="15" width="10.81640625" style="1" customWidth="1"/>
    <col min="16" max="16" width="19.26953125" style="1" customWidth="1"/>
    <col min="17" max="21" width="8.7265625" style="1" customWidth="1"/>
    <col min="22" max="22" width="12.453125" style="1" customWidth="1"/>
    <col min="23" max="16384" width="11" style="1"/>
  </cols>
  <sheetData>
    <row r="6" spans="1:25" s="73" customFormat="1" ht="16">
      <c r="Q6" s="74"/>
    </row>
    <row r="7" spans="1:25" s="76" customFormat="1" ht="18.5">
      <c r="A7" s="75" t="s">
        <v>3</v>
      </c>
      <c r="B7" s="75"/>
      <c r="Q7" s="77"/>
    </row>
    <row r="8" spans="1:25" s="73" customFormat="1" ht="16"/>
    <row r="9" spans="1:25" s="73" customFormat="1" ht="18.5">
      <c r="A9" s="298" t="s">
        <v>70</v>
      </c>
      <c r="B9" s="298"/>
      <c r="C9" s="298"/>
      <c r="D9" s="298"/>
      <c r="E9" s="298"/>
      <c r="F9" s="298"/>
      <c r="G9" s="298"/>
      <c r="I9" s="293"/>
      <c r="J9" s="293"/>
      <c r="K9" s="293"/>
      <c r="L9" s="293"/>
      <c r="M9" s="293"/>
      <c r="N9" s="78"/>
      <c r="P9" s="298" t="s">
        <v>70</v>
      </c>
      <c r="Q9" s="298"/>
      <c r="R9" s="298"/>
      <c r="S9" s="298"/>
      <c r="T9" s="298"/>
      <c r="U9" s="298"/>
      <c r="V9" s="298"/>
    </row>
    <row r="10" spans="1:25" s="70" customFormat="1" ht="31.9" customHeight="1">
      <c r="A10" s="298" t="s">
        <v>68</v>
      </c>
      <c r="B10" s="298"/>
      <c r="C10" s="298"/>
      <c r="D10" s="298"/>
      <c r="E10" s="298"/>
      <c r="F10" s="298"/>
      <c r="G10" s="298"/>
      <c r="I10" s="296" t="str">
        <f>CONCATENATE("Evolution des volumes de"," ",A9," abattus : ",TEXT(T28,"0,0%")," entre 2023 et 2024")</f>
        <v>Evolution des volumes de Total ovins abattus : -8,7% entre 2023 et 2024</v>
      </c>
      <c r="J10" s="296"/>
      <c r="K10" s="296"/>
      <c r="L10" s="296"/>
      <c r="M10" s="296"/>
      <c r="N10" s="296"/>
      <c r="O10" s="296"/>
      <c r="P10" s="80" t="s">
        <v>69</v>
      </c>
      <c r="Q10" s="81"/>
      <c r="R10" s="82"/>
      <c r="S10" s="82"/>
      <c r="T10" s="82"/>
      <c r="U10" s="82"/>
      <c r="V10" s="82"/>
    </row>
    <row r="11" spans="1:25" s="70" customFormat="1" ht="15" customHeight="1">
      <c r="C11" s="83"/>
      <c r="D11" s="83"/>
      <c r="E11" s="83"/>
      <c r="F11" s="83"/>
      <c r="I11" s="296" t="str">
        <f>CONCATENATE(TEXT(V28,"0,0%"), "sur les 9 premiers mois de l'année en 2024 et 2025")</f>
        <v>-0,6%sur les 9 premiers mois de l'année en 2024 et 2025</v>
      </c>
      <c r="J11" s="296"/>
      <c r="K11" s="296"/>
      <c r="L11" s="296"/>
      <c r="M11" s="296"/>
      <c r="N11" s="296"/>
      <c r="O11" s="296"/>
      <c r="R11" s="83"/>
      <c r="S11" s="83"/>
      <c r="T11" s="83"/>
      <c r="U11" s="83"/>
    </row>
    <row r="12" spans="1:25" s="70" customFormat="1" ht="15" customHeight="1">
      <c r="A12" s="294" t="s">
        <v>4</v>
      </c>
      <c r="B12" s="291" t="s">
        <v>94</v>
      </c>
      <c r="C12" s="291">
        <v>2022</v>
      </c>
      <c r="D12" s="291">
        <v>2023</v>
      </c>
      <c r="E12" s="291">
        <v>2024</v>
      </c>
      <c r="F12" s="291">
        <v>2025</v>
      </c>
      <c r="G12" s="289" t="s">
        <v>95</v>
      </c>
      <c r="P12" s="294" t="s">
        <v>58</v>
      </c>
      <c r="Q12" s="291" t="s">
        <v>94</v>
      </c>
      <c r="R12" s="291">
        <v>2022</v>
      </c>
      <c r="S12" s="291">
        <v>2023</v>
      </c>
      <c r="T12" s="291">
        <v>2024</v>
      </c>
      <c r="U12" s="291">
        <v>2025</v>
      </c>
      <c r="V12" s="289" t="s">
        <v>95</v>
      </c>
    </row>
    <row r="13" spans="1:25" s="70" customFormat="1" ht="23.15" customHeight="1">
      <c r="A13" s="295"/>
      <c r="B13" s="292"/>
      <c r="C13" s="292"/>
      <c r="D13" s="292"/>
      <c r="E13" s="292"/>
      <c r="F13" s="292"/>
      <c r="G13" s="290"/>
      <c r="I13" s="301"/>
      <c r="J13" s="301"/>
      <c r="K13" s="301"/>
      <c r="P13" s="295"/>
      <c r="Q13" s="292"/>
      <c r="R13" s="292"/>
      <c r="S13" s="292"/>
      <c r="T13" s="292"/>
      <c r="U13" s="292"/>
      <c r="V13" s="290"/>
      <c r="W13" s="84"/>
    </row>
    <row r="14" spans="1:25" s="5" customFormat="1">
      <c r="A14" s="91" t="s">
        <v>5</v>
      </c>
      <c r="B14" s="72">
        <v>94.361400000000003</v>
      </c>
      <c r="C14" s="72">
        <v>84.668999999999997</v>
      </c>
      <c r="D14" s="72">
        <v>82.926000000000002</v>
      </c>
      <c r="E14" s="72">
        <v>75.433999999999997</v>
      </c>
      <c r="F14" s="72">
        <v>68.081000000000003</v>
      </c>
      <c r="G14" s="101">
        <f>F14/E14-1</f>
        <v>-9.7475939231646103E-2</v>
      </c>
      <c r="H14" s="8"/>
      <c r="P14" s="91" t="s">
        <v>5</v>
      </c>
      <c r="Q14" s="114">
        <v>1758.3011999999999</v>
      </c>
      <c r="R14" s="114">
        <v>1578.693</v>
      </c>
      <c r="S14" s="114">
        <v>1563.519</v>
      </c>
      <c r="T14" s="114">
        <v>1418.2840000000001</v>
      </c>
      <c r="U14" s="114">
        <v>1294.665</v>
      </c>
      <c r="V14" s="101">
        <f>U14/T14-1</f>
        <v>-8.7160963530576452E-2</v>
      </c>
      <c r="W14" s="7"/>
      <c r="X14" s="7"/>
      <c r="Y14" s="7"/>
    </row>
    <row r="15" spans="1:25" s="5" customFormat="1">
      <c r="A15" s="91" t="s">
        <v>6</v>
      </c>
      <c r="B15" s="72">
        <v>103.1206</v>
      </c>
      <c r="C15" s="72">
        <v>104.333</v>
      </c>
      <c r="D15" s="72">
        <v>94.254999999999995</v>
      </c>
      <c r="E15" s="72">
        <v>89.397999999999996</v>
      </c>
      <c r="F15" s="72">
        <v>78.525999999999996</v>
      </c>
      <c r="G15" s="101">
        <f t="shared" ref="G15:G22" si="0">F15/E15-1</f>
        <v>-0.12161345891406972</v>
      </c>
      <c r="H15" s="8"/>
      <c r="P15" s="91" t="s">
        <v>6</v>
      </c>
      <c r="Q15" s="114">
        <v>1954.1436000000001</v>
      </c>
      <c r="R15" s="114">
        <v>1975.415</v>
      </c>
      <c r="S15" s="114">
        <v>1754.4649999999999</v>
      </c>
      <c r="T15" s="114">
        <v>1699.498</v>
      </c>
      <c r="U15" s="114">
        <v>1519.171</v>
      </c>
      <c r="V15" s="101">
        <f t="shared" ref="V15:V22" si="1">U15/T15-1</f>
        <v>-0.10610603837133081</v>
      </c>
      <c r="W15" s="7"/>
      <c r="X15" s="7"/>
      <c r="Y15" s="7"/>
    </row>
    <row r="16" spans="1:25" s="5" customFormat="1">
      <c r="A16" s="91" t="s">
        <v>7</v>
      </c>
      <c r="B16" s="72">
        <v>136.3612</v>
      </c>
      <c r="C16" s="72">
        <v>131.90600000000001</v>
      </c>
      <c r="D16" s="72">
        <v>130.77700000000002</v>
      </c>
      <c r="E16" s="72">
        <v>128.62899999999999</v>
      </c>
      <c r="F16" s="72">
        <v>89.3</v>
      </c>
      <c r="G16" s="101">
        <f t="shared" si="0"/>
        <v>-0.30575531178816595</v>
      </c>
      <c r="H16" s="8"/>
      <c r="P16" s="91" t="s">
        <v>7</v>
      </c>
      <c r="Q16" s="114">
        <v>2557.873</v>
      </c>
      <c r="R16" s="114">
        <v>2525.7049999999999</v>
      </c>
      <c r="S16" s="114">
        <v>2506.386</v>
      </c>
      <c r="T16" s="114">
        <v>2395.4879999999998</v>
      </c>
      <c r="U16" s="114">
        <v>1754.433</v>
      </c>
      <c r="V16" s="101">
        <f t="shared" si="1"/>
        <v>-0.26760935558850629</v>
      </c>
      <c r="W16" s="7"/>
      <c r="X16" s="7"/>
      <c r="Y16" s="7"/>
    </row>
    <row r="17" spans="1:25" s="5" customFormat="1">
      <c r="A17" s="91" t="s">
        <v>8</v>
      </c>
      <c r="B17" s="72">
        <v>136.93379999999999</v>
      </c>
      <c r="C17" s="72">
        <v>143.22</v>
      </c>
      <c r="D17" s="72">
        <v>114.727</v>
      </c>
      <c r="E17" s="72">
        <v>92.76</v>
      </c>
      <c r="F17" s="72">
        <v>123.607</v>
      </c>
      <c r="G17" s="101">
        <f t="shared" si="0"/>
        <v>0.33254635618801198</v>
      </c>
      <c r="H17" s="8"/>
      <c r="P17" s="91" t="s">
        <v>8</v>
      </c>
      <c r="Q17" s="114">
        <v>2534.7294000000002</v>
      </c>
      <c r="R17" s="114">
        <v>2664.8009999999999</v>
      </c>
      <c r="S17" s="114">
        <v>2129.02</v>
      </c>
      <c r="T17" s="114">
        <v>1734.83</v>
      </c>
      <c r="U17" s="114">
        <v>2349.252</v>
      </c>
      <c r="V17" s="101">
        <f t="shared" si="1"/>
        <v>0.35416841996045734</v>
      </c>
      <c r="W17" s="7"/>
      <c r="X17" s="7"/>
      <c r="Y17" s="7"/>
    </row>
    <row r="18" spans="1:25" s="5" customFormat="1">
      <c r="A18" s="91" t="s">
        <v>9</v>
      </c>
      <c r="B18" s="72">
        <v>120.5008</v>
      </c>
      <c r="C18" s="72">
        <v>114.221</v>
      </c>
      <c r="D18" s="72">
        <v>104.04300000000001</v>
      </c>
      <c r="E18" s="72">
        <v>93.314999999999998</v>
      </c>
      <c r="F18" s="72">
        <v>84.513000000000005</v>
      </c>
      <c r="G18" s="101">
        <f t="shared" si="0"/>
        <v>-9.4325671113968723E-2</v>
      </c>
      <c r="H18" s="8"/>
      <c r="P18" s="91" t="s">
        <v>9</v>
      </c>
      <c r="Q18" s="114">
        <v>2280.0334000000003</v>
      </c>
      <c r="R18" s="114">
        <v>2149.9749999999999</v>
      </c>
      <c r="S18" s="114">
        <v>1957.444</v>
      </c>
      <c r="T18" s="114">
        <v>1789.9259999999999</v>
      </c>
      <c r="U18" s="114">
        <v>1635.386</v>
      </c>
      <c r="V18" s="101">
        <f t="shared" si="1"/>
        <v>-8.6338764842792348E-2</v>
      </c>
      <c r="W18" s="7"/>
      <c r="X18" s="7"/>
      <c r="Y18" s="7"/>
    </row>
    <row r="19" spans="1:25" s="5" customFormat="1">
      <c r="A19" s="91" t="s">
        <v>10</v>
      </c>
      <c r="B19" s="72">
        <v>114.95739999999998</v>
      </c>
      <c r="C19" s="72">
        <v>109.246</v>
      </c>
      <c r="D19" s="72">
        <v>110.486</v>
      </c>
      <c r="E19" s="72">
        <v>92.42</v>
      </c>
      <c r="F19" s="72">
        <v>92.397999999999996</v>
      </c>
      <c r="G19" s="101">
        <f t="shared" si="0"/>
        <v>-2.3804371348201681E-4</v>
      </c>
      <c r="H19" s="8"/>
      <c r="P19" s="91" t="s">
        <v>10</v>
      </c>
      <c r="Q19" s="114">
        <v>2168.8874000000005</v>
      </c>
      <c r="R19" s="114">
        <v>2052.5889999999999</v>
      </c>
      <c r="S19" s="114">
        <v>2118.567</v>
      </c>
      <c r="T19" s="114">
        <v>1794.377</v>
      </c>
      <c r="U19" s="114">
        <v>1830.607</v>
      </c>
      <c r="V19" s="101">
        <f t="shared" si="1"/>
        <v>2.0190851755233163E-2</v>
      </c>
      <c r="W19" s="7"/>
      <c r="X19" s="7"/>
      <c r="Y19" s="7"/>
    </row>
    <row r="20" spans="1:25" s="6" customFormat="1" ht="13" customHeight="1">
      <c r="A20" s="91" t="s">
        <v>11</v>
      </c>
      <c r="B20" s="72">
        <v>116.9674</v>
      </c>
      <c r="C20" s="72">
        <v>113.744</v>
      </c>
      <c r="D20" s="72">
        <v>92.603999999999999</v>
      </c>
      <c r="E20" s="72">
        <v>92.05</v>
      </c>
      <c r="F20" s="72">
        <v>92.91</v>
      </c>
      <c r="G20" s="101">
        <f t="shared" si="0"/>
        <v>9.342748506246501E-3</v>
      </c>
      <c r="H20" s="8"/>
      <c r="P20" s="91" t="s">
        <v>11</v>
      </c>
      <c r="Q20" s="114">
        <v>2217.5907999999999</v>
      </c>
      <c r="R20" s="114">
        <v>2165.9789999999998</v>
      </c>
      <c r="S20" s="114">
        <v>1730.1179999999999</v>
      </c>
      <c r="T20" s="114">
        <v>1763.979</v>
      </c>
      <c r="U20" s="114">
        <v>1824.136</v>
      </c>
      <c r="V20" s="101">
        <f t="shared" si="1"/>
        <v>3.4103013698008944E-2</v>
      </c>
      <c r="W20" s="7"/>
      <c r="X20" s="7"/>
      <c r="Y20" s="7"/>
    </row>
    <row r="21" spans="1:25" s="5" customFormat="1" ht="13" customHeight="1">
      <c r="A21" s="91" t="s">
        <v>12</v>
      </c>
      <c r="B21" s="72">
        <v>106.7526</v>
      </c>
      <c r="C21" s="72">
        <v>105.73399999999999</v>
      </c>
      <c r="D21" s="72">
        <v>91.335000000000008</v>
      </c>
      <c r="E21" s="72">
        <v>81.503</v>
      </c>
      <c r="F21" s="72">
        <v>84.263999999999996</v>
      </c>
      <c r="G21" s="101">
        <f t="shared" si="0"/>
        <v>3.3876053642197146E-2</v>
      </c>
      <c r="H21" s="8"/>
      <c r="P21" s="91" t="s">
        <v>12</v>
      </c>
      <c r="Q21" s="114">
        <v>2024.2373999999995</v>
      </c>
      <c r="R21" s="114">
        <v>2000.1310000000001</v>
      </c>
      <c r="S21" s="114">
        <v>1727.1980000000001</v>
      </c>
      <c r="T21" s="114">
        <v>1563.8789999999999</v>
      </c>
      <c r="U21" s="114">
        <v>1661.317</v>
      </c>
      <c r="V21" s="101">
        <f t="shared" si="1"/>
        <v>6.2305331806361108E-2</v>
      </c>
      <c r="W21" s="7"/>
      <c r="X21" s="7"/>
      <c r="Y21" s="7"/>
    </row>
    <row r="22" spans="1:25" s="5" customFormat="1" ht="13" customHeight="1">
      <c r="A22" s="91" t="s">
        <v>13</v>
      </c>
      <c r="B22" s="72">
        <v>86.008200000000002</v>
      </c>
      <c r="C22" s="72">
        <v>85.850999999999999</v>
      </c>
      <c r="D22" s="72">
        <v>74.504999999999995</v>
      </c>
      <c r="E22" s="72">
        <v>68.227999999999994</v>
      </c>
      <c r="F22" s="72">
        <v>76.905000000000001</v>
      </c>
      <c r="G22" s="101">
        <f t="shared" si="0"/>
        <v>0.12717652576654759</v>
      </c>
      <c r="H22" s="8"/>
      <c r="P22" s="91" t="s">
        <v>13</v>
      </c>
      <c r="Q22" s="114">
        <v>1638.5042000000001</v>
      </c>
      <c r="R22" s="114">
        <v>1622.6679999999999</v>
      </c>
      <c r="S22" s="114">
        <v>1405.6970000000001</v>
      </c>
      <c r="T22" s="114">
        <v>1322.066</v>
      </c>
      <c r="U22" s="114">
        <v>1523.72</v>
      </c>
      <c r="V22" s="101">
        <f t="shared" si="1"/>
        <v>0.15252945011822394</v>
      </c>
      <c r="W22" s="7"/>
      <c r="X22" s="7"/>
      <c r="Y22" s="7"/>
    </row>
    <row r="23" spans="1:25" s="5" customFormat="1" ht="13" customHeight="1">
      <c r="A23" s="91" t="s">
        <v>14</v>
      </c>
      <c r="B23" s="72">
        <v>81.911599999999993</v>
      </c>
      <c r="C23" s="72">
        <v>74.447999999999993</v>
      </c>
      <c r="D23" s="72">
        <v>64.692999999999998</v>
      </c>
      <c r="E23" s="72">
        <v>56.689</v>
      </c>
      <c r="F23" s="72"/>
      <c r="G23" s="227"/>
      <c r="H23" s="8"/>
      <c r="P23" s="91" t="s">
        <v>14</v>
      </c>
      <c r="Q23" s="114">
        <v>1550.587</v>
      </c>
      <c r="R23" s="114">
        <v>1428.87</v>
      </c>
      <c r="S23" s="114">
        <v>1213.989</v>
      </c>
      <c r="T23" s="114">
        <v>1088.9960000000001</v>
      </c>
      <c r="U23" s="72"/>
      <c r="V23" s="227"/>
      <c r="W23" s="7"/>
      <c r="X23" s="7"/>
      <c r="Y23" s="7"/>
    </row>
    <row r="24" spans="1:25" s="5" customFormat="1" ht="13" customHeight="1">
      <c r="A24" s="91" t="s">
        <v>15</v>
      </c>
      <c r="B24" s="72">
        <v>73.797799999999995</v>
      </c>
      <c r="C24" s="72">
        <v>69.572999999999993</v>
      </c>
      <c r="D24" s="72">
        <v>57.765000000000001</v>
      </c>
      <c r="E24" s="72">
        <v>46.704000000000001</v>
      </c>
      <c r="F24" s="72"/>
      <c r="G24" s="227"/>
      <c r="H24" s="8"/>
      <c r="P24" s="91" t="s">
        <v>15</v>
      </c>
      <c r="Q24" s="114">
        <v>1395.5354</v>
      </c>
      <c r="R24" s="114">
        <v>1332.681</v>
      </c>
      <c r="S24" s="114">
        <v>1092.231</v>
      </c>
      <c r="T24" s="114">
        <v>909.53499999999997</v>
      </c>
      <c r="U24" s="72"/>
      <c r="V24" s="227"/>
      <c r="W24" s="7"/>
      <c r="X24" s="7"/>
      <c r="Y24" s="7"/>
    </row>
    <row r="25" spans="1:25" s="5" customFormat="1" ht="13" customHeight="1">
      <c r="A25" s="92" t="s">
        <v>16</v>
      </c>
      <c r="B25" s="72">
        <v>85.09</v>
      </c>
      <c r="C25" s="72">
        <v>77.328000000000003</v>
      </c>
      <c r="D25" s="72">
        <v>69.462999999999994</v>
      </c>
      <c r="E25" s="72">
        <v>64.164999999999992</v>
      </c>
      <c r="F25" s="72"/>
      <c r="G25" s="227"/>
      <c r="H25" s="8"/>
      <c r="P25" s="92" t="s">
        <v>16</v>
      </c>
      <c r="Q25" s="114">
        <v>1579.9563999999998</v>
      </c>
      <c r="R25" s="114">
        <v>1444.777</v>
      </c>
      <c r="S25" s="114">
        <v>1284.8109999999999</v>
      </c>
      <c r="T25" s="114">
        <v>1211.5609999999999</v>
      </c>
      <c r="U25" s="72"/>
      <c r="V25" s="227"/>
      <c r="W25" s="7"/>
      <c r="X25" s="7"/>
      <c r="Y25" s="7"/>
    </row>
    <row r="26" spans="1:25" s="5" customFormat="1" ht="13" customHeight="1">
      <c r="A26" s="93" t="s">
        <v>65</v>
      </c>
      <c r="B26" s="71">
        <f>SUM(B14:B19)</f>
        <v>706.23520000000008</v>
      </c>
      <c r="C26" s="71">
        <f t="shared" ref="C26:F26" si="2">SUM(C14:C19)</f>
        <v>687.59500000000003</v>
      </c>
      <c r="D26" s="71">
        <f>SUM(D14:D19)</f>
        <v>637.21399999999994</v>
      </c>
      <c r="E26" s="71">
        <f t="shared" si="2"/>
        <v>571.95600000000002</v>
      </c>
      <c r="F26" s="71">
        <f t="shared" si="2"/>
        <v>536.42500000000007</v>
      </c>
      <c r="G26" s="206"/>
      <c r="H26" s="8"/>
      <c r="P26" s="93" t="s">
        <v>65</v>
      </c>
      <c r="Q26" s="71">
        <f>SUM(Q14:Q19)</f>
        <v>13253.968000000001</v>
      </c>
      <c r="R26" s="71">
        <f t="shared" ref="R26" si="3">SUM(R14:R19)</f>
        <v>12947.178</v>
      </c>
      <c r="S26" s="71">
        <f>SUM(S14:S19)</f>
        <v>12029.400999999998</v>
      </c>
      <c r="T26" s="71">
        <f t="shared" ref="T26:U26" si="4">SUM(T14:T19)</f>
        <v>10832.403</v>
      </c>
      <c r="U26" s="71">
        <f t="shared" si="4"/>
        <v>10383.514000000001</v>
      </c>
      <c r="V26" s="206"/>
      <c r="W26" s="7"/>
      <c r="X26" s="7"/>
      <c r="Y26" s="7"/>
    </row>
    <row r="27" spans="1:25" ht="13.5">
      <c r="A27" s="93" t="s">
        <v>50</v>
      </c>
      <c r="B27" s="71">
        <f>SUM(B14:B25)</f>
        <v>1256.7628</v>
      </c>
      <c r="C27" s="71">
        <f t="shared" ref="C27:E27" si="5">SUM(C14:C25)</f>
        <v>1214.2730000000001</v>
      </c>
      <c r="D27" s="71">
        <f t="shared" si="5"/>
        <v>1087.579</v>
      </c>
      <c r="E27" s="71">
        <f t="shared" si="5"/>
        <v>981.29499999999985</v>
      </c>
      <c r="F27" s="71"/>
      <c r="G27" s="206"/>
      <c r="P27" s="93" t="s">
        <v>50</v>
      </c>
      <c r="Q27" s="71">
        <f>SUM(Q14:Q25)</f>
        <v>23660.379199999999</v>
      </c>
      <c r="R27" s="71">
        <f t="shared" ref="R27:T27" si="6">SUM(R14:R25)</f>
        <v>22942.284</v>
      </c>
      <c r="S27" s="71">
        <f t="shared" si="6"/>
        <v>20483.445</v>
      </c>
      <c r="T27" s="71">
        <f t="shared" si="6"/>
        <v>18692.419000000002</v>
      </c>
      <c r="U27" s="71"/>
      <c r="V27" s="206"/>
      <c r="W27" s="7"/>
      <c r="X27" s="7"/>
    </row>
    <row r="28" spans="1:25" ht="13.5">
      <c r="A28" s="94" t="s">
        <v>51</v>
      </c>
      <c r="B28" s="90"/>
      <c r="C28" s="90"/>
      <c r="D28" s="230">
        <f>D27/C27-1</f>
        <v>-0.10433732776731441</v>
      </c>
      <c r="E28" s="230">
        <f>E27/D27-1</f>
        <v>-9.7725314666796681E-2</v>
      </c>
      <c r="F28" s="90"/>
      <c r="G28" s="225">
        <f>(F14+F15+F16+F17+F18+F19+F20+F21+F22)/(E14+E15+E16+E17+E18+E19+E20+E21+E22)-1</f>
        <v>-2.8550993748594378E-2</v>
      </c>
      <c r="P28" s="94" t="s">
        <v>51</v>
      </c>
      <c r="Q28" s="90"/>
      <c r="R28" s="90"/>
      <c r="S28" s="230">
        <f>S27/R27-1</f>
        <v>-0.10717498745983622</v>
      </c>
      <c r="T28" s="230">
        <f>T27/S27-1</f>
        <v>-8.7437733252389793E-2</v>
      </c>
      <c r="U28" s="90"/>
      <c r="V28" s="225">
        <f>(U14+U15+U16+U17+U18+U19+U20+U21+U22)/(T14+T15+T16+T17+T18+T19+T20+T21+T22)-1</f>
        <v>-5.7898273302198211E-3</v>
      </c>
      <c r="W28" s="95"/>
      <c r="X28" s="7"/>
    </row>
    <row r="29" spans="1:25" ht="13.5">
      <c r="A29" s="83"/>
      <c r="B29" s="61"/>
      <c r="C29" s="95"/>
      <c r="D29" s="95"/>
      <c r="E29" s="95"/>
      <c r="F29" s="95"/>
      <c r="G29" s="95"/>
      <c r="P29" s="83"/>
      <c r="Q29" s="61"/>
      <c r="R29" s="95"/>
      <c r="S29" s="95"/>
      <c r="T29" s="95"/>
      <c r="U29" s="95"/>
      <c r="V29" s="95"/>
      <c r="W29" s="7"/>
      <c r="X29" s="7"/>
    </row>
    <row r="30" spans="1:25" s="70" customFormat="1">
      <c r="A30" s="100" t="s">
        <v>63</v>
      </c>
      <c r="B30" s="220">
        <f>B27/B31</f>
        <v>0.30023488198088266</v>
      </c>
      <c r="C30" s="220">
        <f t="shared" ref="C30:E30" si="7">C27/C31</f>
        <v>0.29929661390223389</v>
      </c>
      <c r="D30" s="220">
        <f t="shared" si="7"/>
        <v>0.29132355485887035</v>
      </c>
      <c r="E30" s="220">
        <f t="shared" si="7"/>
        <v>0.28101392333289421</v>
      </c>
      <c r="F30" s="220">
        <f>SUM(F14:F25)/F31</f>
        <v>0.30376929482457365</v>
      </c>
      <c r="G30" s="220"/>
      <c r="P30" s="100" t="s">
        <v>63</v>
      </c>
      <c r="Q30" s="220">
        <f>Q27/Q31</f>
        <v>0.29200706727725623</v>
      </c>
      <c r="R30" s="220">
        <f>R27/R31</f>
        <v>0.28949636357345487</v>
      </c>
      <c r="S30" s="220">
        <f>S27/S31</f>
        <v>0.28073355785865156</v>
      </c>
      <c r="T30" s="220">
        <f t="shared" ref="T30" si="8">T27/T31</f>
        <v>0.27546305366821633</v>
      </c>
      <c r="U30" s="220">
        <f>SUM(U14:U25)/U31</f>
        <v>0.29604081165105545</v>
      </c>
      <c r="V30" s="220"/>
      <c r="W30" s="84"/>
      <c r="X30" s="84"/>
    </row>
    <row r="31" spans="1:25" ht="13.5">
      <c r="A31" s="100" t="s">
        <v>62</v>
      </c>
      <c r="B31" s="217">
        <v>4185.9319999999998</v>
      </c>
      <c r="C31" s="218">
        <v>4057.0889999999999</v>
      </c>
      <c r="D31" s="218">
        <v>3733.2339999999999</v>
      </c>
      <c r="E31" s="218">
        <v>3491.98</v>
      </c>
      <c r="F31" s="218">
        <v>2602.317</v>
      </c>
      <c r="G31" s="218"/>
      <c r="P31" s="100" t="s">
        <v>62</v>
      </c>
      <c r="Q31" s="217">
        <v>81026.734800000006</v>
      </c>
      <c r="R31" s="218">
        <v>79248.953999999998</v>
      </c>
      <c r="S31" s="218">
        <v>72964.005999999994</v>
      </c>
      <c r="T31" s="218">
        <v>67858.171000000002</v>
      </c>
      <c r="U31" s="218">
        <v>51995.152000000002</v>
      </c>
      <c r="V31" s="218"/>
      <c r="W31" s="7"/>
      <c r="X31" s="7"/>
    </row>
    <row r="32" spans="1:25" ht="13.5">
      <c r="A32" s="100" t="s">
        <v>64</v>
      </c>
      <c r="B32" s="219"/>
      <c r="C32" s="220"/>
      <c r="D32" s="220">
        <f>D31/C31-1</f>
        <v>-7.9824475134757988E-2</v>
      </c>
      <c r="E32" s="220">
        <f>E31/D31-1</f>
        <v>-6.4623326584939522E-2</v>
      </c>
      <c r="F32" s="220"/>
      <c r="G32" s="220"/>
      <c r="P32" s="100" t="s">
        <v>64</v>
      </c>
      <c r="Q32" s="219"/>
      <c r="R32" s="220"/>
      <c r="S32" s="220">
        <f>S31/R31-1</f>
        <v>-7.930638428363368E-2</v>
      </c>
      <c r="T32" s="220">
        <f>T31/S31-1</f>
        <v>-6.9977448880753523E-2</v>
      </c>
      <c r="U32" s="220"/>
      <c r="V32" s="220"/>
      <c r="W32" s="7"/>
      <c r="X32" s="7"/>
    </row>
    <row r="33" spans="1:26" s="73" customFormat="1" ht="16">
      <c r="A33" s="73" t="s">
        <v>17</v>
      </c>
      <c r="F33" s="65"/>
      <c r="G33" s="204"/>
      <c r="J33" s="89" t="s">
        <v>17</v>
      </c>
      <c r="P33" s="73" t="s">
        <v>17</v>
      </c>
      <c r="Y33" s="85"/>
      <c r="Z33" s="85"/>
    </row>
    <row r="34" spans="1:26" s="73" customFormat="1" ht="16">
      <c r="D34" s="184"/>
      <c r="E34" s="184"/>
      <c r="U34" s="65"/>
      <c r="Y34" s="85"/>
      <c r="Z34" s="85"/>
    </row>
    <row r="35" spans="1:26" s="73" customFormat="1" ht="16">
      <c r="Y35" s="85"/>
      <c r="Z35" s="85"/>
    </row>
    <row r="36" spans="1:26" s="73" customFormat="1" ht="23.5" customHeight="1">
      <c r="A36" s="297" t="s">
        <v>97</v>
      </c>
      <c r="B36" s="297"/>
      <c r="C36" s="297"/>
      <c r="D36" s="297"/>
      <c r="E36" s="297"/>
      <c r="F36" s="297"/>
      <c r="G36" s="297"/>
      <c r="H36" s="297"/>
      <c r="I36" s="297"/>
      <c r="J36" s="297"/>
      <c r="K36" s="297"/>
      <c r="L36" s="297"/>
      <c r="M36" s="297"/>
      <c r="N36" s="297"/>
      <c r="O36" s="297"/>
      <c r="P36" s="297"/>
      <c r="Q36" s="297"/>
      <c r="R36" s="297"/>
      <c r="S36" s="297"/>
      <c r="T36" s="297"/>
      <c r="U36" s="297"/>
      <c r="V36" s="297"/>
      <c r="Y36" s="85"/>
      <c r="Z36" s="85"/>
    </row>
    <row r="37" spans="1:26" s="73" customFormat="1" ht="15.75" customHeight="1">
      <c r="A37" s="297"/>
      <c r="B37" s="297"/>
      <c r="C37" s="297"/>
      <c r="D37" s="297"/>
      <c r="E37" s="297"/>
      <c r="F37" s="297"/>
      <c r="G37" s="297"/>
      <c r="H37" s="297"/>
      <c r="I37" s="297"/>
      <c r="J37" s="297"/>
      <c r="K37" s="297"/>
      <c r="L37" s="297"/>
      <c r="M37" s="297"/>
      <c r="N37" s="297"/>
      <c r="O37" s="297"/>
      <c r="P37" s="297"/>
      <c r="Q37" s="297"/>
      <c r="R37" s="297"/>
      <c r="S37" s="297"/>
      <c r="T37" s="297"/>
      <c r="U37" s="297"/>
      <c r="V37" s="297"/>
      <c r="Y37" s="85"/>
      <c r="Z37" s="85"/>
    </row>
    <row r="38" spans="1:26" s="73" customFormat="1" ht="25.4" customHeight="1">
      <c r="C38" s="301"/>
      <c r="D38" s="301"/>
      <c r="E38" s="301"/>
      <c r="F38" s="301"/>
      <c r="G38" s="301"/>
      <c r="H38" s="301"/>
      <c r="I38" s="301"/>
      <c r="J38" s="301"/>
      <c r="K38" s="301"/>
      <c r="L38" s="301"/>
      <c r="M38" s="301"/>
      <c r="N38" s="301"/>
      <c r="O38" s="301"/>
      <c r="P38" s="301"/>
      <c r="Q38" s="82"/>
      <c r="Y38" s="85"/>
      <c r="Z38" s="85"/>
    </row>
    <row r="39" spans="1:26" s="70" customFormat="1" ht="18.5">
      <c r="A39" s="79" t="s">
        <v>18</v>
      </c>
      <c r="B39" s="87"/>
      <c r="C39" s="88"/>
      <c r="D39" s="88"/>
      <c r="E39" s="88"/>
      <c r="F39" s="88"/>
      <c r="G39" s="88"/>
      <c r="P39" s="79" t="s">
        <v>19</v>
      </c>
      <c r="Q39" s="81"/>
      <c r="R39" s="82"/>
      <c r="S39" s="82"/>
      <c r="T39" s="82"/>
      <c r="U39" s="82"/>
      <c r="V39" s="82"/>
      <c r="Y39" s="85"/>
      <c r="Z39" s="85"/>
    </row>
    <row r="40" spans="1:26" s="5" customFormat="1" ht="12.75" customHeight="1">
      <c r="A40" s="96" t="s">
        <v>61</v>
      </c>
      <c r="B40" s="79"/>
      <c r="C40" s="97">
        <f>C56/$C$27</f>
        <v>0.3105520751923167</v>
      </c>
      <c r="D40" s="97">
        <f>D56/$D$27</f>
        <v>0.2883799705584606</v>
      </c>
      <c r="E40" s="97">
        <f>E56/$E$27</f>
        <v>0.25961611951553815</v>
      </c>
      <c r="F40" s="6"/>
      <c r="H40" s="302"/>
      <c r="I40" s="302"/>
      <c r="J40" s="302"/>
      <c r="K40" s="302"/>
      <c r="L40" s="302"/>
      <c r="M40" s="302"/>
      <c r="N40" s="58"/>
      <c r="O40" s="2"/>
      <c r="R40" s="6"/>
      <c r="S40" s="6"/>
      <c r="T40" s="6"/>
      <c r="U40" s="6"/>
      <c r="Y40" s="9"/>
      <c r="Z40" s="9"/>
    </row>
    <row r="41" spans="1:26" s="5" customFormat="1" ht="14.65" customHeight="1">
      <c r="A41" s="294" t="s">
        <v>4</v>
      </c>
      <c r="B41" s="291" t="s">
        <v>94</v>
      </c>
      <c r="C41" s="291">
        <v>2022</v>
      </c>
      <c r="D41" s="291">
        <v>2023</v>
      </c>
      <c r="E41" s="291">
        <v>2024</v>
      </c>
      <c r="F41" s="291">
        <v>2025</v>
      </c>
      <c r="G41" s="289" t="s">
        <v>95</v>
      </c>
      <c r="P41" s="294" t="s">
        <v>58</v>
      </c>
      <c r="Q41" s="291" t="s">
        <v>94</v>
      </c>
      <c r="R41" s="291">
        <v>2022</v>
      </c>
      <c r="S41" s="291">
        <v>2023</v>
      </c>
      <c r="T41" s="291">
        <v>2024</v>
      </c>
      <c r="U41" s="291">
        <v>2025</v>
      </c>
      <c r="V41" s="289" t="s">
        <v>95</v>
      </c>
      <c r="Y41" s="9"/>
      <c r="Z41" s="9"/>
    </row>
    <row r="42" spans="1:26" s="5" customFormat="1" ht="18.649999999999999" customHeight="1">
      <c r="A42" s="295"/>
      <c r="B42" s="292"/>
      <c r="C42" s="292"/>
      <c r="D42" s="292"/>
      <c r="E42" s="292"/>
      <c r="F42" s="292"/>
      <c r="G42" s="290"/>
      <c r="J42" s="66"/>
      <c r="K42" s="67" t="s">
        <v>55</v>
      </c>
      <c r="L42" s="66"/>
      <c r="M42" s="66"/>
      <c r="N42" s="66"/>
      <c r="O42" s="66"/>
      <c r="P42" s="295"/>
      <c r="Q42" s="292"/>
      <c r="R42" s="292"/>
      <c r="S42" s="292"/>
      <c r="T42" s="292"/>
      <c r="U42" s="292"/>
      <c r="V42" s="290"/>
      <c r="Y42" s="9"/>
      <c r="Z42" s="9"/>
    </row>
    <row r="43" spans="1:26" s="5" customFormat="1" ht="13.5">
      <c r="A43" s="91" t="s">
        <v>5</v>
      </c>
      <c r="B43" s="72">
        <v>25.672000000000004</v>
      </c>
      <c r="C43" s="72">
        <v>25.021000000000001</v>
      </c>
      <c r="D43" s="72">
        <v>26.282</v>
      </c>
      <c r="E43" s="72">
        <v>21.071000000000002</v>
      </c>
      <c r="F43" s="72">
        <v>18.337999999999997</v>
      </c>
      <c r="G43" s="101">
        <f>F43/E43-1</f>
        <v>-0.12970433296948436</v>
      </c>
      <c r="H43" s="65"/>
      <c r="J43" s="299"/>
      <c r="K43" s="299"/>
      <c r="L43" s="299"/>
      <c r="M43" s="299"/>
      <c r="N43" s="299"/>
      <c r="O43" s="300"/>
      <c r="P43" s="91" t="s">
        <v>5</v>
      </c>
      <c r="Q43" s="114">
        <v>488.32459999999992</v>
      </c>
      <c r="R43" s="114">
        <v>485.09300000000002</v>
      </c>
      <c r="S43" s="114">
        <v>511.065</v>
      </c>
      <c r="T43" s="114">
        <v>399.37400000000002</v>
      </c>
      <c r="U43" s="114">
        <v>352.73200000000003</v>
      </c>
      <c r="V43" s="101">
        <f>U43/T43-1</f>
        <v>-0.11678777286453301</v>
      </c>
      <c r="W43" s="7"/>
      <c r="X43" s="7"/>
      <c r="Y43" s="7"/>
      <c r="Z43" s="9"/>
    </row>
    <row r="44" spans="1:26" s="5" customFormat="1" ht="13.5">
      <c r="A44" s="91" t="s">
        <v>6</v>
      </c>
      <c r="B44" s="72">
        <v>28.802199999999999</v>
      </c>
      <c r="C44" s="72">
        <v>31.962</v>
      </c>
      <c r="D44" s="72">
        <v>30.02</v>
      </c>
      <c r="E44" s="72">
        <v>22.774999999999999</v>
      </c>
      <c r="F44" s="72">
        <v>23.707000000000001</v>
      </c>
      <c r="G44" s="101">
        <f t="shared" ref="G44:G51" si="9">F44/E44-1</f>
        <v>4.0922063666300801E-2</v>
      </c>
      <c r="H44" s="7"/>
      <c r="I44" s="60"/>
      <c r="J44" s="66"/>
      <c r="K44" s="66" t="s">
        <v>53</v>
      </c>
      <c r="L44" s="66"/>
      <c r="M44" s="66"/>
      <c r="N44" s="66"/>
      <c r="O44" s="66"/>
      <c r="P44" s="91" t="s">
        <v>6</v>
      </c>
      <c r="Q44" s="114">
        <v>549.87440000000004</v>
      </c>
      <c r="R44" s="114">
        <v>618.13300000000004</v>
      </c>
      <c r="S44" s="114">
        <v>543.471</v>
      </c>
      <c r="T44" s="114">
        <v>435.73099999999999</v>
      </c>
      <c r="U44" s="114">
        <v>458.68299999999999</v>
      </c>
      <c r="V44" s="101">
        <f t="shared" ref="V44:V51" si="10">U44/T44-1</f>
        <v>5.2674700675416686E-2</v>
      </c>
      <c r="W44" s="7"/>
      <c r="X44" s="7"/>
      <c r="Y44" s="7"/>
      <c r="Z44" s="9"/>
    </row>
    <row r="45" spans="1:26" s="5" customFormat="1" ht="13.5">
      <c r="A45" s="91" t="s">
        <v>7</v>
      </c>
      <c r="B45" s="72">
        <v>37.666200000000003</v>
      </c>
      <c r="C45" s="72">
        <v>45.51</v>
      </c>
      <c r="D45" s="72">
        <v>43.413000000000004</v>
      </c>
      <c r="E45" s="72">
        <v>32.694000000000003</v>
      </c>
      <c r="F45" s="72">
        <v>27.151</v>
      </c>
      <c r="G45" s="101">
        <f t="shared" si="9"/>
        <v>-0.16954181195326368</v>
      </c>
      <c r="H45" s="7"/>
      <c r="I45" s="65"/>
      <c r="J45" s="66"/>
      <c r="K45" s="68" t="s">
        <v>56</v>
      </c>
      <c r="L45" s="66"/>
      <c r="M45" s="66"/>
      <c r="N45" s="66"/>
      <c r="O45" s="66"/>
      <c r="P45" s="91" t="s">
        <v>7</v>
      </c>
      <c r="Q45" s="114">
        <v>709.63679999999999</v>
      </c>
      <c r="R45" s="114">
        <v>874.99400000000003</v>
      </c>
      <c r="S45" s="114">
        <v>843.24</v>
      </c>
      <c r="T45" s="114">
        <v>609.35599999999999</v>
      </c>
      <c r="U45" s="114">
        <v>528.57999999999993</v>
      </c>
      <c r="V45" s="101">
        <f t="shared" si="10"/>
        <v>-0.13255962032046964</v>
      </c>
      <c r="W45" s="7"/>
      <c r="X45" s="7"/>
      <c r="Y45" s="7"/>
      <c r="Z45" s="9"/>
    </row>
    <row r="46" spans="1:26" s="5" customFormat="1" ht="13.5">
      <c r="A46" s="91" t="s">
        <v>8</v>
      </c>
      <c r="B46" s="72">
        <v>39.182400000000001</v>
      </c>
      <c r="C46" s="72">
        <v>47.158999999999999</v>
      </c>
      <c r="D46" s="72">
        <v>37.082999999999998</v>
      </c>
      <c r="E46" s="72">
        <v>25.798999999999999</v>
      </c>
      <c r="F46" s="72">
        <v>34.173999999999999</v>
      </c>
      <c r="G46" s="101">
        <f t="shared" si="9"/>
        <v>0.32462498546455287</v>
      </c>
      <c r="H46" s="7"/>
      <c r="J46" s="69"/>
      <c r="K46" s="66" t="s">
        <v>57</v>
      </c>
      <c r="L46" s="66"/>
      <c r="M46" s="66"/>
      <c r="N46" s="66"/>
      <c r="O46" s="66"/>
      <c r="P46" s="91" t="s">
        <v>8</v>
      </c>
      <c r="Q46" s="114">
        <v>736.17259999999999</v>
      </c>
      <c r="R46" s="114">
        <v>888.86699999999996</v>
      </c>
      <c r="S46" s="114">
        <v>695.38300000000004</v>
      </c>
      <c r="T46" s="114">
        <v>482.68099999999998</v>
      </c>
      <c r="U46" s="114">
        <v>646.43700000000001</v>
      </c>
      <c r="V46" s="101">
        <f t="shared" si="10"/>
        <v>0.33926340585189818</v>
      </c>
      <c r="W46" s="7"/>
      <c r="X46" s="7"/>
      <c r="Y46" s="7"/>
      <c r="Z46" s="9"/>
    </row>
    <row r="47" spans="1:26" s="5" customFormat="1">
      <c r="A47" s="91" t="s">
        <v>9</v>
      </c>
      <c r="B47" s="72">
        <v>34.047600000000003</v>
      </c>
      <c r="C47" s="72">
        <v>36.853000000000002</v>
      </c>
      <c r="D47" s="72">
        <v>28.641000000000002</v>
      </c>
      <c r="E47" s="72">
        <v>24.827000000000002</v>
      </c>
      <c r="F47" s="72">
        <v>25.381</v>
      </c>
      <c r="G47" s="101">
        <f t="shared" si="9"/>
        <v>2.2314415757038741E-2</v>
      </c>
      <c r="H47" s="7"/>
      <c r="K47" s="6" t="s">
        <v>54</v>
      </c>
      <c r="O47" s="10"/>
      <c r="P47" s="91" t="s">
        <v>9</v>
      </c>
      <c r="Q47" s="114">
        <v>656.25099999999998</v>
      </c>
      <c r="R47" s="114">
        <v>701.73</v>
      </c>
      <c r="S47" s="114">
        <v>539.64700000000005</v>
      </c>
      <c r="T47" s="114">
        <v>476.45299999999997</v>
      </c>
      <c r="U47" s="114">
        <v>487.36599999999999</v>
      </c>
      <c r="V47" s="101">
        <f t="shared" si="10"/>
        <v>2.2904672653965896E-2</v>
      </c>
      <c r="W47" s="7"/>
      <c r="X47" s="7"/>
      <c r="Y47" s="7"/>
    </row>
    <row r="48" spans="1:26" s="5" customFormat="1">
      <c r="A48" s="91" t="s">
        <v>10</v>
      </c>
      <c r="B48" s="72">
        <v>30.146800000000002</v>
      </c>
      <c r="C48" s="72">
        <v>33.450000000000003</v>
      </c>
      <c r="D48" s="72">
        <v>28.407999999999998</v>
      </c>
      <c r="E48" s="72">
        <v>24.271999999999998</v>
      </c>
      <c r="F48" s="72">
        <v>25.077999999999999</v>
      </c>
      <c r="G48" s="101">
        <f t="shared" si="9"/>
        <v>3.3206987475280281E-2</v>
      </c>
      <c r="H48" s="7"/>
      <c r="O48" s="10"/>
      <c r="P48" s="91" t="s">
        <v>10</v>
      </c>
      <c r="Q48" s="114">
        <v>580.81799999999998</v>
      </c>
      <c r="R48" s="114">
        <v>643.35500000000002</v>
      </c>
      <c r="S48" s="114">
        <v>549.22699999999998</v>
      </c>
      <c r="T48" s="114">
        <v>473.79599999999999</v>
      </c>
      <c r="U48" s="114">
        <v>495.42599999999999</v>
      </c>
      <c r="V48" s="101">
        <f t="shared" si="10"/>
        <v>4.5652559329331543E-2</v>
      </c>
      <c r="W48" s="7"/>
      <c r="X48" s="7"/>
      <c r="Y48" s="7"/>
    </row>
    <row r="49" spans="1:26" s="6" customFormat="1" ht="13" customHeight="1">
      <c r="A49" s="91" t="s">
        <v>11</v>
      </c>
      <c r="B49" s="72">
        <v>31.444200000000002</v>
      </c>
      <c r="C49" s="72">
        <v>34.548000000000002</v>
      </c>
      <c r="D49" s="72">
        <v>24.059000000000001</v>
      </c>
      <c r="E49" s="72">
        <v>21.111000000000001</v>
      </c>
      <c r="F49" s="72">
        <v>24.591999999999999</v>
      </c>
      <c r="G49" s="101">
        <f t="shared" si="9"/>
        <v>0.1648903415281131</v>
      </c>
      <c r="H49" s="7"/>
      <c r="O49" s="10"/>
      <c r="P49" s="91" t="s">
        <v>11</v>
      </c>
      <c r="Q49" s="114">
        <v>620.52179999999998</v>
      </c>
      <c r="R49" s="114">
        <v>676.11</v>
      </c>
      <c r="S49" s="114">
        <v>450.36200000000002</v>
      </c>
      <c r="T49" s="114">
        <v>405.04900000000004</v>
      </c>
      <c r="U49" s="114">
        <v>485.55900000000003</v>
      </c>
      <c r="V49" s="101">
        <f t="shared" si="10"/>
        <v>0.19876607521559109</v>
      </c>
      <c r="W49" s="7"/>
      <c r="X49" s="7"/>
      <c r="Y49" s="7"/>
    </row>
    <row r="50" spans="1:26" s="5" customFormat="1" ht="13" customHeight="1">
      <c r="A50" s="91" t="s">
        <v>12</v>
      </c>
      <c r="B50" s="72">
        <v>30.585199999999997</v>
      </c>
      <c r="C50" s="72">
        <v>31.507999999999999</v>
      </c>
      <c r="D50" s="72">
        <v>24.207999999999998</v>
      </c>
      <c r="E50" s="72">
        <v>20.170999999999999</v>
      </c>
      <c r="F50" s="72">
        <v>21.608000000000001</v>
      </c>
      <c r="G50" s="101">
        <f t="shared" si="9"/>
        <v>7.1240890387189504E-2</v>
      </c>
      <c r="H50" s="7"/>
      <c r="O50" s="10"/>
      <c r="P50" s="91" t="s">
        <v>12</v>
      </c>
      <c r="Q50" s="114">
        <v>597.36800000000005</v>
      </c>
      <c r="R50" s="114">
        <v>610.48800000000006</v>
      </c>
      <c r="S50" s="114">
        <v>456.37900000000002</v>
      </c>
      <c r="T50" s="114">
        <v>384.952</v>
      </c>
      <c r="U50" s="114">
        <v>425.51100000000002</v>
      </c>
      <c r="V50" s="101">
        <f t="shared" si="10"/>
        <v>0.10536118788836024</v>
      </c>
      <c r="W50" s="7"/>
      <c r="X50" s="7"/>
      <c r="Y50" s="7"/>
    </row>
    <row r="51" spans="1:26" s="5" customFormat="1" ht="13" customHeight="1">
      <c r="A51" s="91" t="s">
        <v>13</v>
      </c>
      <c r="B51" s="72">
        <v>23.978000000000002</v>
      </c>
      <c r="C51" s="72">
        <v>24.018000000000001</v>
      </c>
      <c r="D51" s="72">
        <v>19.135000000000002</v>
      </c>
      <c r="E51" s="72">
        <v>18.286999999999999</v>
      </c>
      <c r="F51" s="72">
        <v>19.887</v>
      </c>
      <c r="G51" s="101">
        <f t="shared" si="9"/>
        <v>8.7493848088806336E-2</v>
      </c>
      <c r="H51" s="7"/>
      <c r="O51" s="10"/>
      <c r="P51" s="91" t="s">
        <v>13</v>
      </c>
      <c r="Q51" s="114">
        <v>466.52499999999992</v>
      </c>
      <c r="R51" s="114">
        <v>463.02699999999999</v>
      </c>
      <c r="S51" s="114">
        <v>363.40800000000002</v>
      </c>
      <c r="T51" s="114">
        <v>351.97199999999998</v>
      </c>
      <c r="U51" s="114">
        <v>388.42500000000001</v>
      </c>
      <c r="V51" s="101">
        <f t="shared" si="10"/>
        <v>0.10356789744638784</v>
      </c>
      <c r="W51" s="7"/>
      <c r="X51" s="7"/>
      <c r="Y51" s="7"/>
    </row>
    <row r="52" spans="1:26" s="5" customFormat="1" ht="13" customHeight="1">
      <c r="A52" s="91" t="s">
        <v>14</v>
      </c>
      <c r="B52" s="72">
        <v>21.9312</v>
      </c>
      <c r="C52" s="72">
        <v>21.225000000000001</v>
      </c>
      <c r="D52" s="72">
        <v>16.405000000000001</v>
      </c>
      <c r="E52" s="72">
        <v>14.481999999999999</v>
      </c>
      <c r="F52" s="72"/>
      <c r="G52" s="101"/>
      <c r="H52" s="7"/>
      <c r="O52" s="10"/>
      <c r="P52" s="91" t="s">
        <v>14</v>
      </c>
      <c r="Q52" s="114">
        <v>420.34120000000001</v>
      </c>
      <c r="R52" s="114">
        <v>423.07600000000002</v>
      </c>
      <c r="S52" s="114">
        <v>311.35000000000002</v>
      </c>
      <c r="T52" s="114">
        <v>279.39100000000002</v>
      </c>
      <c r="U52" s="114"/>
      <c r="V52" s="101"/>
      <c r="W52" s="7"/>
      <c r="X52" s="7"/>
      <c r="Y52" s="7"/>
    </row>
    <row r="53" spans="1:26" s="5" customFormat="1" ht="13" customHeight="1">
      <c r="A53" s="91" t="s">
        <v>15</v>
      </c>
      <c r="B53" s="72">
        <v>20.447600000000001</v>
      </c>
      <c r="C53" s="72">
        <v>20.919</v>
      </c>
      <c r="D53" s="72">
        <v>16.067</v>
      </c>
      <c r="E53" s="72">
        <v>11.465999999999999</v>
      </c>
      <c r="F53" s="72"/>
      <c r="G53" s="227"/>
      <c r="H53" s="7"/>
      <c r="O53" s="10"/>
      <c r="P53" s="91" t="s">
        <v>15</v>
      </c>
      <c r="Q53" s="114">
        <v>393.88779999999997</v>
      </c>
      <c r="R53" s="114">
        <v>404.68200000000002</v>
      </c>
      <c r="S53" s="114">
        <v>303.23899999999998</v>
      </c>
      <c r="T53" s="114">
        <v>219.96700000000001</v>
      </c>
      <c r="U53" s="114"/>
      <c r="V53" s="227"/>
      <c r="W53" s="7"/>
      <c r="X53" s="7"/>
      <c r="Y53" s="7"/>
    </row>
    <row r="54" spans="1:26" s="5" customFormat="1" ht="13" customHeight="1">
      <c r="A54" s="92" t="s">
        <v>16</v>
      </c>
      <c r="B54" s="72">
        <v>25.253800000000002</v>
      </c>
      <c r="C54" s="72">
        <v>24.922000000000001</v>
      </c>
      <c r="D54" s="72">
        <v>19.915000000000003</v>
      </c>
      <c r="E54" s="72">
        <v>17.805</v>
      </c>
      <c r="F54" s="72"/>
      <c r="G54" s="227"/>
      <c r="H54" s="7"/>
      <c r="K54" s="1"/>
      <c r="O54" s="10"/>
      <c r="P54" s="92" t="s">
        <v>16</v>
      </c>
      <c r="Q54" s="114">
        <v>476.67080000000004</v>
      </c>
      <c r="R54" s="114">
        <v>472.995</v>
      </c>
      <c r="S54" s="114">
        <v>364.65499999999997</v>
      </c>
      <c r="T54" s="114">
        <v>333.61899999999997</v>
      </c>
      <c r="U54" s="114"/>
      <c r="V54" s="227"/>
      <c r="W54" s="7"/>
      <c r="X54" s="7"/>
      <c r="Y54" s="7"/>
    </row>
    <row r="55" spans="1:26" s="5" customFormat="1" ht="13" customHeight="1">
      <c r="A55" s="93" t="s">
        <v>65</v>
      </c>
      <c r="B55" s="71">
        <f>SUM(B43:B48)</f>
        <v>195.51720000000003</v>
      </c>
      <c r="C55" s="71">
        <f t="shared" ref="C55" si="11">SUM(C43:C48)</f>
        <v>219.95499999999998</v>
      </c>
      <c r="D55" s="71">
        <f>SUM(D43:D48)</f>
        <v>193.84699999999998</v>
      </c>
      <c r="E55" s="71">
        <f t="shared" ref="E55" si="12">SUM(E43:E48)</f>
        <v>151.43799999999999</v>
      </c>
      <c r="F55" s="71">
        <f>SUM(F43:F48)</f>
        <v>153.82900000000001</v>
      </c>
      <c r="G55" s="206"/>
      <c r="H55" s="7"/>
      <c r="K55" s="1"/>
      <c r="O55" s="10"/>
      <c r="P55" s="93" t="s">
        <v>65</v>
      </c>
      <c r="Q55" s="71">
        <f>SUM(Q43:Q48)</f>
        <v>3721.0774000000001</v>
      </c>
      <c r="R55" s="71">
        <f t="shared" ref="R55" si="13">SUM(R43:R48)</f>
        <v>4212.1720000000005</v>
      </c>
      <c r="S55" s="71">
        <f>SUM(S43:S48)</f>
        <v>3682.0329999999999</v>
      </c>
      <c r="T55" s="71">
        <f t="shared" ref="T55:U55" si="14">SUM(T43:T48)</f>
        <v>2877.3910000000001</v>
      </c>
      <c r="U55" s="71">
        <f t="shared" si="14"/>
        <v>2969.2239999999997</v>
      </c>
      <c r="V55" s="206"/>
      <c r="W55" s="7"/>
      <c r="X55" s="7"/>
      <c r="Y55" s="7"/>
    </row>
    <row r="56" spans="1:26" s="5" customFormat="1" ht="13" customHeight="1">
      <c r="A56" s="93" t="s">
        <v>50</v>
      </c>
      <c r="B56" s="71">
        <f>SUM(B43:B54)</f>
        <v>349.15720000000005</v>
      </c>
      <c r="C56" s="71">
        <f t="shared" ref="C56:E56" si="15">SUM(C43:C54)</f>
        <v>377.09500000000003</v>
      </c>
      <c r="D56" s="71">
        <f t="shared" si="15"/>
        <v>313.63600000000002</v>
      </c>
      <c r="E56" s="71">
        <f t="shared" si="15"/>
        <v>254.76</v>
      </c>
      <c r="F56" s="71"/>
      <c r="G56" s="206"/>
      <c r="I56" s="60"/>
      <c r="J56" s="10"/>
      <c r="K56" s="1"/>
      <c r="P56" s="93" t="s">
        <v>50</v>
      </c>
      <c r="Q56" s="71">
        <f>SUM(Q43:Q54)</f>
        <v>6696.3919999999998</v>
      </c>
      <c r="R56" s="71">
        <f t="shared" ref="R56:T56" si="16">SUM(R43:R54)</f>
        <v>7262.55</v>
      </c>
      <c r="S56" s="71">
        <f t="shared" si="16"/>
        <v>5931.4259999999995</v>
      </c>
      <c r="T56" s="71">
        <f t="shared" si="16"/>
        <v>4852.3409999999985</v>
      </c>
      <c r="U56" s="71"/>
      <c r="V56" s="206"/>
      <c r="W56" s="7"/>
      <c r="X56" s="7"/>
      <c r="Y56" s="7"/>
    </row>
    <row r="57" spans="1:26" s="5" customFormat="1" ht="13" customHeight="1">
      <c r="A57" s="94" t="s">
        <v>51</v>
      </c>
      <c r="B57" s="90"/>
      <c r="C57" s="90"/>
      <c r="D57" s="230">
        <f>D56/C56-1</f>
        <v>-0.16828385420119596</v>
      </c>
      <c r="E57" s="230">
        <f>E56/D56-1</f>
        <v>-0.18772079735744629</v>
      </c>
      <c r="F57" s="90"/>
      <c r="G57" s="225">
        <f>(F43+F44+F45+F46+F47+F48++F49+F50+F51)/(E43+E44+E45+E46+E47+E48+E49+E50+E51)-1</f>
        <v>4.2221348106934897E-2</v>
      </c>
      <c r="I57" s="60"/>
      <c r="J57" s="10"/>
      <c r="K57" s="1"/>
      <c r="P57" s="94" t="s">
        <v>51</v>
      </c>
      <c r="Q57" s="90"/>
      <c r="R57" s="90"/>
      <c r="S57" s="230">
        <f>S56/R56-1</f>
        <v>-0.18328603589648274</v>
      </c>
      <c r="T57" s="230">
        <f>T56/S56-1</f>
        <v>-0.18192674071968551</v>
      </c>
      <c r="U57" s="90"/>
      <c r="V57" s="225">
        <f>(U43+U44+U45+U46+U47+U48++U49+U50+U51)/(T43+T44+T45+T46+T47+T48+T49+T50+T51)-1</f>
        <v>6.2038421999102367E-2</v>
      </c>
      <c r="W57" s="7"/>
      <c r="X57" s="7"/>
      <c r="Y57" s="7"/>
    </row>
    <row r="58" spans="1:26" s="5" customFormat="1" ht="13" customHeight="1">
      <c r="A58" s="6"/>
      <c r="B58" s="61"/>
      <c r="C58" s="64"/>
      <c r="D58" s="64"/>
      <c r="E58" s="64"/>
      <c r="F58" s="95"/>
      <c r="G58" s="95"/>
      <c r="I58" s="60"/>
      <c r="J58" s="10"/>
      <c r="K58" s="1"/>
      <c r="P58" s="6"/>
      <c r="Q58" s="61"/>
      <c r="R58" s="61"/>
      <c r="S58" s="61"/>
      <c r="T58" s="61"/>
      <c r="U58" s="61"/>
      <c r="V58" s="62"/>
      <c r="W58" s="7"/>
      <c r="X58" s="7"/>
      <c r="Y58" s="7"/>
    </row>
    <row r="59" spans="1:26" s="73" customFormat="1" ht="16">
      <c r="A59" s="73" t="s">
        <v>17</v>
      </c>
      <c r="J59" s="89"/>
      <c r="P59" s="73" t="s">
        <v>17</v>
      </c>
      <c r="Y59" s="85"/>
      <c r="Z59" s="85"/>
    </row>
    <row r="60" spans="1:26" ht="16">
      <c r="E60" s="73"/>
      <c r="F60" s="73"/>
      <c r="G60" s="73"/>
      <c r="H60" s="73"/>
    </row>
    <row r="61" spans="1:26" ht="16">
      <c r="E61" s="73"/>
      <c r="F61" s="73"/>
      <c r="G61" s="73"/>
      <c r="H61" s="73"/>
    </row>
    <row r="66" spans="5:5" ht="13.5">
      <c r="E66" s="70"/>
    </row>
  </sheetData>
  <sheetProtection selectLockedCells="1" selectUnlockedCells="1"/>
  <mergeCells count="40">
    <mergeCell ref="A9:G9"/>
    <mergeCell ref="P9:V9"/>
    <mergeCell ref="I11:O11"/>
    <mergeCell ref="J43:O43"/>
    <mergeCell ref="R41:R42"/>
    <mergeCell ref="P41:P42"/>
    <mergeCell ref="I13:K13"/>
    <mergeCell ref="A36:V36"/>
    <mergeCell ref="C38:P38"/>
    <mergeCell ref="H40:M40"/>
    <mergeCell ref="U12:U13"/>
    <mergeCell ref="F41:F42"/>
    <mergeCell ref="D41:D42"/>
    <mergeCell ref="U41:U42"/>
    <mergeCell ref="B41:B42"/>
    <mergeCell ref="C12:C13"/>
    <mergeCell ref="C41:C42"/>
    <mergeCell ref="F12:F13"/>
    <mergeCell ref="V41:V42"/>
    <mergeCell ref="I9:M9"/>
    <mergeCell ref="Q41:Q42"/>
    <mergeCell ref="P12:P13"/>
    <mergeCell ref="Q12:Q13"/>
    <mergeCell ref="I10:O10"/>
    <mergeCell ref="A37:V37"/>
    <mergeCell ref="G41:G42"/>
    <mergeCell ref="A41:A42"/>
    <mergeCell ref="R12:R13"/>
    <mergeCell ref="A10:G10"/>
    <mergeCell ref="A12:A13"/>
    <mergeCell ref="B12:B13"/>
    <mergeCell ref="S12:S13"/>
    <mergeCell ref="G12:G13"/>
    <mergeCell ref="V12:V13"/>
    <mergeCell ref="D12:D13"/>
    <mergeCell ref="S41:S42"/>
    <mergeCell ref="E12:E13"/>
    <mergeCell ref="T12:T13"/>
    <mergeCell ref="E41:E42"/>
    <mergeCell ref="T41:T42"/>
  </mergeCells>
  <conditionalFormatting sqref="F14:F25">
    <cfRule type="cellIs" dxfId="69" priority="34" operator="between">
      <formula>0</formula>
      <formula>0</formula>
    </cfRule>
  </conditionalFormatting>
  <conditionalFormatting sqref="G14:G17">
    <cfRule type="cellIs" dxfId="68" priority="33" operator="between">
      <formula>0</formula>
      <formula>0</formula>
    </cfRule>
  </conditionalFormatting>
  <conditionalFormatting sqref="G25">
    <cfRule type="cellIs" dxfId="67" priority="25" operator="between">
      <formula>0</formula>
      <formula>0</formula>
    </cfRule>
  </conditionalFormatting>
  <conditionalFormatting sqref="U14:U25">
    <cfRule type="cellIs" dxfId="66" priority="15" operator="between">
      <formula>0</formula>
      <formula>0</formula>
    </cfRule>
  </conditionalFormatting>
  <conditionalFormatting sqref="F43:F54">
    <cfRule type="cellIs" dxfId="65" priority="12" operator="between">
      <formula>0</formula>
      <formula>0</formula>
    </cfRule>
  </conditionalFormatting>
  <conditionalFormatting sqref="G43:G51">
    <cfRule type="cellIs" dxfId="64" priority="11" operator="between">
      <formula>0</formula>
      <formula>0</formula>
    </cfRule>
  </conditionalFormatting>
  <conditionalFormatting sqref="G52:G54">
    <cfRule type="cellIs" dxfId="63" priority="10" operator="between">
      <formula>0</formula>
      <formula>0</formula>
    </cfRule>
  </conditionalFormatting>
  <conditionalFormatting sqref="U43:U54">
    <cfRule type="cellIs" dxfId="62" priority="9" operator="between">
      <formula>0</formula>
      <formula>0</formula>
    </cfRule>
  </conditionalFormatting>
  <conditionalFormatting sqref="G18:G24">
    <cfRule type="cellIs" dxfId="61" priority="6" operator="between">
      <formula>0</formula>
      <formula>0</formula>
    </cfRule>
  </conditionalFormatting>
  <conditionalFormatting sqref="V14:V17">
    <cfRule type="cellIs" dxfId="60" priority="5" operator="between">
      <formula>0</formula>
      <formula>0</formula>
    </cfRule>
  </conditionalFormatting>
  <conditionalFormatting sqref="V25">
    <cfRule type="cellIs" dxfId="59" priority="4" operator="between">
      <formula>0</formula>
      <formula>0</formula>
    </cfRule>
  </conditionalFormatting>
  <conditionalFormatting sqref="V18:V24">
    <cfRule type="cellIs" dxfId="58" priority="3" operator="between">
      <formula>0</formula>
      <formula>0</formula>
    </cfRule>
  </conditionalFormatting>
  <conditionalFormatting sqref="V43:V51">
    <cfRule type="cellIs" dxfId="57" priority="2" operator="between">
      <formula>0</formula>
      <formula>0</formula>
    </cfRule>
  </conditionalFormatting>
  <conditionalFormatting sqref="V52:V54">
    <cfRule type="cellIs" dxfId="56"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6:Y66"/>
  <sheetViews>
    <sheetView topLeftCell="A13" zoomScale="90" zoomScaleNormal="90" workbookViewId="0">
      <selection activeCell="U43" sqref="U43:U51"/>
    </sheetView>
  </sheetViews>
  <sheetFormatPr baseColWidth="10" defaultColWidth="11.54296875" defaultRowHeight="12.5"/>
  <cols>
    <col min="1" max="1" width="32.7265625" style="1" customWidth="1"/>
    <col min="2" max="3" width="9.1796875" style="1" customWidth="1"/>
    <col min="4" max="4" width="7.81640625" style="1" customWidth="1"/>
    <col min="5" max="5" width="8.7265625" style="1" customWidth="1"/>
    <col min="6" max="6" width="7.81640625" style="1" customWidth="1"/>
    <col min="7" max="7" width="9.1796875" style="1" customWidth="1"/>
    <col min="8" max="15" width="11.54296875" style="1"/>
    <col min="16" max="16" width="19.26953125" style="1" customWidth="1"/>
    <col min="17" max="17" width="9.26953125" style="1" customWidth="1"/>
    <col min="18" max="21" width="7.81640625" style="2" customWidth="1"/>
    <col min="22" max="22" width="10" style="2" customWidth="1"/>
    <col min="23" max="23" width="7.81640625" style="1" customWidth="1"/>
    <col min="24" max="24" width="6.26953125" style="1" customWidth="1"/>
    <col min="25" max="25" width="6.81640625" style="1" customWidth="1"/>
    <col min="26" max="16384" width="11.54296875" style="1"/>
  </cols>
  <sheetData>
    <row r="6" spans="1:25">
      <c r="M6" s="27"/>
      <c r="Q6" s="2"/>
    </row>
    <row r="7" spans="1:25" s="76" customFormat="1" ht="18.5">
      <c r="A7" s="75" t="s">
        <v>36</v>
      </c>
      <c r="B7" s="75"/>
      <c r="C7" s="75"/>
      <c r="Q7" s="77"/>
      <c r="R7" s="77"/>
      <c r="S7" s="77"/>
      <c r="T7" s="77"/>
      <c r="U7" s="77"/>
      <c r="V7" s="77"/>
    </row>
    <row r="9" spans="1:25" ht="12" customHeight="1">
      <c r="A9" s="298" t="s">
        <v>71</v>
      </c>
      <c r="B9" s="298"/>
      <c r="C9" s="298"/>
      <c r="D9" s="298"/>
      <c r="E9" s="298"/>
      <c r="F9" s="298"/>
      <c r="G9" s="298"/>
      <c r="I9" s="303"/>
      <c r="J9" s="303"/>
      <c r="K9" s="303"/>
      <c r="L9" s="303"/>
      <c r="M9" s="303"/>
      <c r="N9" s="59"/>
      <c r="P9" s="298" t="s">
        <v>71</v>
      </c>
      <c r="Q9" s="298"/>
      <c r="R9" s="298"/>
      <c r="S9" s="298"/>
      <c r="T9" s="298"/>
      <c r="U9" s="298"/>
      <c r="V9" s="298"/>
    </row>
    <row r="10" spans="1:25" s="70" customFormat="1" ht="19.149999999999999" customHeight="1">
      <c r="A10" s="298" t="s">
        <v>68</v>
      </c>
      <c r="B10" s="298"/>
      <c r="C10" s="298"/>
      <c r="D10" s="298"/>
      <c r="E10" s="298"/>
      <c r="F10" s="298"/>
      <c r="G10" s="298"/>
      <c r="H10" s="296" t="str">
        <f>CONCATENATE("Evolution des volumes de"," ",A9," abattus : ",TEXT(T28,"0,0%")," entre 2023 et 2024")</f>
        <v>Evolution des volumes de Total agneaux abattus : -8,8% entre 2023 et 2024</v>
      </c>
      <c r="I10" s="296"/>
      <c r="J10" s="296"/>
      <c r="K10" s="296"/>
      <c r="L10" s="296"/>
      <c r="M10" s="296"/>
      <c r="N10" s="296"/>
      <c r="P10" s="80" t="s">
        <v>69</v>
      </c>
      <c r="Q10" s="81"/>
      <c r="R10" s="74"/>
      <c r="S10" s="74"/>
      <c r="T10" s="74"/>
      <c r="U10" s="74"/>
      <c r="V10" s="74"/>
    </row>
    <row r="11" spans="1:25" s="5" customFormat="1" ht="21" customHeight="1">
      <c r="D11" s="6"/>
      <c r="E11" s="6"/>
      <c r="F11" s="6"/>
      <c r="H11" s="296" t="str">
        <f>CONCATENATE(TEXT(V28,"0,0%"), "sur les 9 premiers mois de l'année en 2024 et 2025")</f>
        <v>0,1%sur les 9 premiers mois de l'année en 2024 et 2025</v>
      </c>
      <c r="I11" s="296"/>
      <c r="J11" s="296"/>
      <c r="K11" s="296"/>
      <c r="L11" s="296"/>
      <c r="M11" s="296"/>
      <c r="N11" s="296"/>
      <c r="R11" s="46"/>
      <c r="S11" s="46"/>
      <c r="T11" s="46"/>
      <c r="U11" s="46"/>
      <c r="V11" s="47"/>
    </row>
    <row r="12" spans="1:25" s="5" customFormat="1" ht="14.9" customHeight="1">
      <c r="A12" s="294" t="s">
        <v>4</v>
      </c>
      <c r="B12" s="304" t="s">
        <v>94</v>
      </c>
      <c r="C12" s="291">
        <v>2022</v>
      </c>
      <c r="D12" s="291">
        <v>2023</v>
      </c>
      <c r="E12" s="291">
        <v>2024</v>
      </c>
      <c r="F12" s="291">
        <v>2025</v>
      </c>
      <c r="G12" s="289" t="s">
        <v>95</v>
      </c>
      <c r="P12" s="294" t="s">
        <v>58</v>
      </c>
      <c r="Q12" s="291" t="s">
        <v>94</v>
      </c>
      <c r="R12" s="291">
        <v>2022</v>
      </c>
      <c r="S12" s="291">
        <v>2023</v>
      </c>
      <c r="T12" s="291">
        <v>2024</v>
      </c>
      <c r="U12" s="291">
        <v>2025</v>
      </c>
      <c r="V12" s="289" t="s">
        <v>95</v>
      </c>
    </row>
    <row r="13" spans="1:25" s="5" customFormat="1" ht="23.15" customHeight="1">
      <c r="A13" s="295"/>
      <c r="B13" s="305"/>
      <c r="C13" s="292"/>
      <c r="D13" s="292"/>
      <c r="E13" s="292"/>
      <c r="F13" s="292"/>
      <c r="G13" s="290"/>
      <c r="I13" s="306"/>
      <c r="J13" s="306"/>
      <c r="K13" s="306"/>
      <c r="P13" s="295"/>
      <c r="Q13" s="292"/>
      <c r="R13" s="292"/>
      <c r="S13" s="292"/>
      <c r="T13" s="292"/>
      <c r="U13" s="292"/>
      <c r="V13" s="290"/>
    </row>
    <row r="14" spans="1:25" s="5" customFormat="1">
      <c r="A14" s="91" t="s">
        <v>5</v>
      </c>
      <c r="B14" s="72">
        <v>83.3964</v>
      </c>
      <c r="C14" s="72">
        <v>76.591999999999999</v>
      </c>
      <c r="D14" s="72">
        <v>73.745000000000005</v>
      </c>
      <c r="E14" s="72">
        <v>68.569999999999993</v>
      </c>
      <c r="F14" s="72">
        <v>62.354999999999997</v>
      </c>
      <c r="G14" s="101">
        <f>F14/E14-1</f>
        <v>-9.0637304943852914E-2</v>
      </c>
      <c r="H14" s="8"/>
      <c r="O14" s="11"/>
      <c r="P14" s="91" t="s">
        <v>5</v>
      </c>
      <c r="Q14" s="114">
        <v>1484.1925999999999</v>
      </c>
      <c r="R14" s="114">
        <v>1373.758</v>
      </c>
      <c r="S14" s="114">
        <v>1333.0360000000001</v>
      </c>
      <c r="T14" s="114">
        <v>1250.5250000000001</v>
      </c>
      <c r="U14" s="114">
        <v>1146.252</v>
      </c>
      <c r="V14" s="101">
        <f>U14/T14-1</f>
        <v>-8.3383378980828149E-2</v>
      </c>
      <c r="W14" s="7"/>
      <c r="X14" s="7"/>
      <c r="Y14" s="7"/>
    </row>
    <row r="15" spans="1:25" s="5" customFormat="1">
      <c r="A15" s="91" t="s">
        <v>6</v>
      </c>
      <c r="B15" s="72">
        <v>90.817399999999992</v>
      </c>
      <c r="C15" s="72">
        <v>95.025999999999996</v>
      </c>
      <c r="D15" s="72">
        <v>84.741</v>
      </c>
      <c r="E15" s="72">
        <v>80.305000000000007</v>
      </c>
      <c r="F15" s="72">
        <v>71.798000000000002</v>
      </c>
      <c r="G15" s="101">
        <f t="shared" ref="G15:G22" si="0">F15/E15-1</f>
        <v>-0.10593362804308581</v>
      </c>
      <c r="H15" s="8"/>
      <c r="O15" s="11"/>
      <c r="P15" s="91" t="s">
        <v>6</v>
      </c>
      <c r="Q15" s="114">
        <v>1643.5384000000001</v>
      </c>
      <c r="R15" s="114">
        <v>1736.25</v>
      </c>
      <c r="S15" s="114">
        <v>1551.797</v>
      </c>
      <c r="T15" s="114">
        <v>1471.569</v>
      </c>
      <c r="U15" s="114">
        <v>1342.088</v>
      </c>
      <c r="V15" s="101">
        <f t="shared" ref="V15:V22" si="1">U15/T15-1</f>
        <v>-8.7988398777087529E-2</v>
      </c>
      <c r="W15" s="7"/>
      <c r="X15" s="7"/>
      <c r="Y15" s="7"/>
    </row>
    <row r="16" spans="1:25" s="5" customFormat="1">
      <c r="A16" s="91" t="s">
        <v>7</v>
      </c>
      <c r="B16" s="72">
        <v>124.4808</v>
      </c>
      <c r="C16" s="72">
        <v>120.886</v>
      </c>
      <c r="D16" s="72">
        <v>120.119</v>
      </c>
      <c r="E16" s="72">
        <v>120.321</v>
      </c>
      <c r="F16" s="72">
        <v>82.509</v>
      </c>
      <c r="G16" s="101">
        <f t="shared" si="0"/>
        <v>-0.31425935622210588</v>
      </c>
      <c r="H16" s="8"/>
      <c r="O16" s="11"/>
      <c r="P16" s="91" t="s">
        <v>7</v>
      </c>
      <c r="Q16" s="114">
        <v>2258.0552000000002</v>
      </c>
      <c r="R16" s="114">
        <v>2232.4520000000002</v>
      </c>
      <c r="S16" s="114">
        <v>2231.4009999999998</v>
      </c>
      <c r="T16" s="114">
        <v>2186.6390000000001</v>
      </c>
      <c r="U16" s="114">
        <v>1574.1559999999999</v>
      </c>
      <c r="V16" s="101">
        <f t="shared" si="1"/>
        <v>-0.28010247690633894</v>
      </c>
      <c r="W16" s="7"/>
      <c r="X16" s="7"/>
      <c r="Y16" s="7"/>
    </row>
    <row r="17" spans="1:25" s="5" customFormat="1">
      <c r="A17" s="91" t="s">
        <v>8</v>
      </c>
      <c r="B17" s="72">
        <v>124.83000000000001</v>
      </c>
      <c r="C17" s="72">
        <v>133.94399999999999</v>
      </c>
      <c r="D17" s="72">
        <v>105.542</v>
      </c>
      <c r="E17" s="72">
        <v>84.037999999999997</v>
      </c>
      <c r="F17" s="72">
        <v>116.261</v>
      </c>
      <c r="G17" s="101">
        <f t="shared" si="0"/>
        <v>0.38343368476165551</v>
      </c>
      <c r="H17" s="8"/>
      <c r="O17" s="11"/>
      <c r="P17" s="91" t="s">
        <v>8</v>
      </c>
      <c r="Q17" s="114">
        <v>2226.6835999999998</v>
      </c>
      <c r="R17" s="114">
        <v>2423.3209999999999</v>
      </c>
      <c r="S17" s="114">
        <v>1893.56</v>
      </c>
      <c r="T17" s="114">
        <v>1517.23</v>
      </c>
      <c r="U17" s="114">
        <v>2158.54</v>
      </c>
      <c r="V17" s="101">
        <f t="shared" si="1"/>
        <v>0.4226847610447988</v>
      </c>
      <c r="W17" s="7"/>
      <c r="X17" s="7"/>
      <c r="Y17" s="7"/>
    </row>
    <row r="18" spans="1:25" s="5" customFormat="1">
      <c r="A18" s="91" t="s">
        <v>9</v>
      </c>
      <c r="B18" s="72">
        <v>105.5808</v>
      </c>
      <c r="C18" s="72">
        <v>100.343</v>
      </c>
      <c r="D18" s="72">
        <v>93.700999999999993</v>
      </c>
      <c r="E18" s="72">
        <v>82.468000000000004</v>
      </c>
      <c r="F18" s="72">
        <v>74.2</v>
      </c>
      <c r="G18" s="101">
        <f t="shared" si="0"/>
        <v>-0.10025706940874035</v>
      </c>
      <c r="H18" s="8"/>
      <c r="O18" s="11"/>
      <c r="P18" s="91" t="s">
        <v>9</v>
      </c>
      <c r="Q18" s="114">
        <v>1908.2644</v>
      </c>
      <c r="R18" s="114">
        <v>1800.1569999999999</v>
      </c>
      <c r="S18" s="114">
        <v>1699.1980000000001</v>
      </c>
      <c r="T18" s="114">
        <v>1525.5819999999999</v>
      </c>
      <c r="U18" s="114">
        <v>1377.175</v>
      </c>
      <c r="V18" s="101">
        <f t="shared" si="1"/>
        <v>-9.7278940102859091E-2</v>
      </c>
      <c r="W18" s="7"/>
      <c r="X18" s="7"/>
      <c r="Y18" s="7"/>
    </row>
    <row r="19" spans="1:25" s="5" customFormat="1">
      <c r="A19" s="91" t="s">
        <v>10</v>
      </c>
      <c r="B19" s="72">
        <v>99.744</v>
      </c>
      <c r="C19" s="72">
        <v>94.066000000000003</v>
      </c>
      <c r="D19" s="72">
        <v>97.622</v>
      </c>
      <c r="E19" s="72">
        <v>81.546999999999997</v>
      </c>
      <c r="F19" s="72">
        <v>81.042000000000002</v>
      </c>
      <c r="G19" s="101">
        <f t="shared" si="0"/>
        <v>-6.192747740566773E-3</v>
      </c>
      <c r="H19" s="8"/>
      <c r="O19" s="11"/>
      <c r="P19" s="91" t="s">
        <v>10</v>
      </c>
      <c r="Q19" s="114">
        <v>1795.5879999999997</v>
      </c>
      <c r="R19" s="114">
        <v>1673.587</v>
      </c>
      <c r="S19" s="114">
        <v>1801.5140000000001</v>
      </c>
      <c r="T19" s="114">
        <v>1524.1420000000001</v>
      </c>
      <c r="U19" s="114">
        <v>1538.4939999999999</v>
      </c>
      <c r="V19" s="101">
        <f t="shared" si="1"/>
        <v>9.4164454493084193E-3</v>
      </c>
      <c r="W19" s="7"/>
      <c r="X19" s="7"/>
      <c r="Y19" s="7"/>
    </row>
    <row r="20" spans="1:25" s="6" customFormat="1" ht="13" customHeight="1">
      <c r="A20" s="91" t="s">
        <v>11</v>
      </c>
      <c r="B20" s="72">
        <v>102.87060000000001</v>
      </c>
      <c r="C20" s="72">
        <v>99.899000000000001</v>
      </c>
      <c r="D20" s="72">
        <v>81.994</v>
      </c>
      <c r="E20" s="72">
        <v>80.968000000000004</v>
      </c>
      <c r="F20" s="72">
        <v>81.308999999999997</v>
      </c>
      <c r="G20" s="101">
        <f t="shared" si="0"/>
        <v>4.2115403616242997E-3</v>
      </c>
      <c r="H20" s="8"/>
      <c r="O20" s="11"/>
      <c r="P20" s="91" t="s">
        <v>11</v>
      </c>
      <c r="Q20" s="114">
        <v>1868.2156</v>
      </c>
      <c r="R20" s="114">
        <v>1823.432</v>
      </c>
      <c r="S20" s="114">
        <v>1473.482</v>
      </c>
      <c r="T20" s="114">
        <v>1484.3579999999999</v>
      </c>
      <c r="U20" s="114">
        <v>1526.0820000000001</v>
      </c>
      <c r="V20" s="101">
        <f t="shared" si="1"/>
        <v>2.8109121923417524E-2</v>
      </c>
      <c r="W20" s="7"/>
      <c r="X20" s="7"/>
      <c r="Y20" s="7"/>
    </row>
    <row r="21" spans="1:25" s="5" customFormat="1" ht="13" customHeight="1">
      <c r="A21" s="91" t="s">
        <v>12</v>
      </c>
      <c r="B21" s="72">
        <v>92.815200000000004</v>
      </c>
      <c r="C21" s="72">
        <v>90.85</v>
      </c>
      <c r="D21" s="72">
        <v>81.689000000000007</v>
      </c>
      <c r="E21" s="72">
        <v>71.838999999999999</v>
      </c>
      <c r="F21" s="72">
        <v>75.129000000000005</v>
      </c>
      <c r="G21" s="101">
        <f t="shared" si="0"/>
        <v>4.5796851292473573E-2</v>
      </c>
      <c r="H21" s="8"/>
      <c r="O21" s="11"/>
      <c r="P21" s="91" t="s">
        <v>30</v>
      </c>
      <c r="Q21" s="114">
        <v>1679.8167999999998</v>
      </c>
      <c r="R21" s="114">
        <v>1627.412</v>
      </c>
      <c r="S21" s="114">
        <v>1488.9829999999999</v>
      </c>
      <c r="T21" s="114">
        <v>1319.0309999999999</v>
      </c>
      <c r="U21" s="114">
        <v>1426.5629999999999</v>
      </c>
      <c r="V21" s="101">
        <f t="shared" si="1"/>
        <v>8.1523482010657844E-2</v>
      </c>
      <c r="W21" s="7"/>
      <c r="X21" s="7"/>
      <c r="Y21" s="7"/>
    </row>
    <row r="22" spans="1:25" s="5" customFormat="1" ht="13" customHeight="1">
      <c r="A22" s="91" t="s">
        <v>13</v>
      </c>
      <c r="B22" s="72">
        <v>73.940799999999996</v>
      </c>
      <c r="C22" s="72">
        <v>73.662000000000006</v>
      </c>
      <c r="D22" s="72">
        <v>64.944000000000003</v>
      </c>
      <c r="E22" s="72">
        <v>59.027000000000001</v>
      </c>
      <c r="F22" s="72">
        <v>67.597999999999999</v>
      </c>
      <c r="G22" s="101">
        <f t="shared" si="0"/>
        <v>0.14520473681535573</v>
      </c>
      <c r="H22" s="8"/>
      <c r="O22" s="11"/>
      <c r="P22" s="91" t="s">
        <v>13</v>
      </c>
      <c r="Q22" s="114">
        <v>1336.7237999999998</v>
      </c>
      <c r="R22" s="114">
        <v>1325.5640000000001</v>
      </c>
      <c r="S22" s="114">
        <v>1173.271</v>
      </c>
      <c r="T22" s="114">
        <v>1089.6479999999999</v>
      </c>
      <c r="U22" s="114">
        <v>1287.3699999999999</v>
      </c>
      <c r="V22" s="101">
        <f t="shared" si="1"/>
        <v>0.18145492856408674</v>
      </c>
      <c r="W22" s="7"/>
      <c r="X22" s="7"/>
      <c r="Y22" s="7"/>
    </row>
    <row r="23" spans="1:25" s="5" customFormat="1" ht="13" customHeight="1">
      <c r="A23" s="91" t="s">
        <v>14</v>
      </c>
      <c r="B23" s="72">
        <v>69.669799999999995</v>
      </c>
      <c r="C23" s="72">
        <v>62.445</v>
      </c>
      <c r="D23" s="72">
        <v>55.43</v>
      </c>
      <c r="E23" s="72">
        <v>49.503999999999998</v>
      </c>
      <c r="F23" s="72"/>
      <c r="G23" s="227"/>
      <c r="H23" s="8"/>
      <c r="O23" s="11"/>
      <c r="P23" s="91" t="s">
        <v>14</v>
      </c>
      <c r="Q23" s="114">
        <v>1246.6336000000001</v>
      </c>
      <c r="R23" s="114">
        <v>1132.444</v>
      </c>
      <c r="S23" s="114">
        <v>987.35200000000009</v>
      </c>
      <c r="T23" s="114">
        <v>907.32400000000007</v>
      </c>
      <c r="U23" s="72"/>
      <c r="V23" s="227"/>
      <c r="W23" s="7"/>
      <c r="X23" s="7"/>
      <c r="Y23" s="7"/>
    </row>
    <row r="24" spans="1:25" s="5" customFormat="1" ht="13" customHeight="1">
      <c r="A24" s="91" t="s">
        <v>15</v>
      </c>
      <c r="B24" s="72">
        <v>62.744799999999998</v>
      </c>
      <c r="C24" s="72">
        <v>59.033000000000001</v>
      </c>
      <c r="D24" s="72">
        <v>49.128</v>
      </c>
      <c r="E24" s="72">
        <v>40.563000000000002</v>
      </c>
      <c r="F24" s="72"/>
      <c r="G24" s="227"/>
      <c r="H24" s="8"/>
      <c r="O24" s="11"/>
      <c r="P24" s="91" t="s">
        <v>15</v>
      </c>
      <c r="Q24" s="114">
        <v>1117.5984000000001</v>
      </c>
      <c r="R24" s="114">
        <v>1064.769</v>
      </c>
      <c r="S24" s="114">
        <v>879.36500000000001</v>
      </c>
      <c r="T24" s="114">
        <v>747.08299999999997</v>
      </c>
      <c r="U24" s="72"/>
      <c r="V24" s="227"/>
      <c r="W24" s="7"/>
      <c r="X24" s="7"/>
      <c r="Y24" s="7"/>
    </row>
    <row r="25" spans="1:25" s="5" customFormat="1" ht="13" customHeight="1">
      <c r="A25" s="92" t="s">
        <v>16</v>
      </c>
      <c r="B25" s="72">
        <v>74.608199999999982</v>
      </c>
      <c r="C25" s="72">
        <v>68.421000000000006</v>
      </c>
      <c r="D25" s="72">
        <v>62.143999999999998</v>
      </c>
      <c r="E25" s="72">
        <v>57.998999999999995</v>
      </c>
      <c r="F25" s="72"/>
      <c r="G25" s="227"/>
      <c r="H25" s="8"/>
      <c r="O25" s="11"/>
      <c r="P25" s="92" t="s">
        <v>16</v>
      </c>
      <c r="Q25" s="114">
        <v>1314.3681999999999</v>
      </c>
      <c r="R25" s="114">
        <v>1217.902</v>
      </c>
      <c r="S25" s="114">
        <v>1104.1669999999999</v>
      </c>
      <c r="T25" s="114">
        <v>1048.4090000000001</v>
      </c>
      <c r="U25" s="72"/>
      <c r="V25" s="227"/>
      <c r="W25" s="7"/>
      <c r="X25" s="7"/>
      <c r="Y25" s="7"/>
    </row>
    <row r="26" spans="1:25" s="5" customFormat="1" ht="13" customHeight="1">
      <c r="A26" s="93" t="s">
        <v>65</v>
      </c>
      <c r="B26" s="71">
        <f>SUM(B14:B19)</f>
        <v>628.84939999999995</v>
      </c>
      <c r="C26" s="71">
        <f t="shared" ref="C26:F26" si="2">SUM(C14:C19)</f>
        <v>620.85699999999997</v>
      </c>
      <c r="D26" s="71">
        <f t="shared" si="2"/>
        <v>575.47</v>
      </c>
      <c r="E26" s="71">
        <f t="shared" si="2"/>
        <v>517.24900000000002</v>
      </c>
      <c r="F26" s="71">
        <f t="shared" si="2"/>
        <v>488.16499999999996</v>
      </c>
      <c r="G26" s="206"/>
      <c r="H26" s="8"/>
      <c r="O26" s="11"/>
      <c r="P26" s="93" t="s">
        <v>65</v>
      </c>
      <c r="Q26" s="71">
        <f>SUM(Q14:Q19)</f>
        <v>11316.322200000001</v>
      </c>
      <c r="R26" s="71">
        <f t="shared" ref="R26:U26" si="3">SUM(R14:R19)</f>
        <v>11239.525</v>
      </c>
      <c r="S26" s="71">
        <f>SUM(S14:S19)</f>
        <v>10510.506000000001</v>
      </c>
      <c r="T26" s="71">
        <f t="shared" si="3"/>
        <v>9475.6869999999999</v>
      </c>
      <c r="U26" s="71">
        <f t="shared" si="3"/>
        <v>9136.7049999999999</v>
      </c>
      <c r="V26" s="206"/>
      <c r="W26" s="7"/>
      <c r="X26" s="7"/>
      <c r="Y26" s="7"/>
    </row>
    <row r="27" spans="1:25" ht="18.5">
      <c r="A27" s="93" t="s">
        <v>50</v>
      </c>
      <c r="B27" s="71">
        <f>SUM(B14:B25)</f>
        <v>1105.4987999999998</v>
      </c>
      <c r="C27" s="71">
        <f t="shared" ref="C27:E27" si="4">SUM(C14:C25)</f>
        <v>1075.1670000000001</v>
      </c>
      <c r="D27" s="71">
        <f t="shared" si="4"/>
        <v>970.79899999999998</v>
      </c>
      <c r="E27" s="71">
        <f t="shared" si="4"/>
        <v>877.14900000000011</v>
      </c>
      <c r="F27" s="71"/>
      <c r="G27" s="206"/>
      <c r="I27" s="76" t="s">
        <v>17</v>
      </c>
      <c r="P27" s="93" t="s">
        <v>50</v>
      </c>
      <c r="Q27" s="71">
        <f>SUM(Q14:Q25)</f>
        <v>19879.678599999999</v>
      </c>
      <c r="R27" s="71">
        <f t="shared" ref="R27:T27" si="5">SUM(R14:R25)</f>
        <v>19431.048000000003</v>
      </c>
      <c r="S27" s="71">
        <f t="shared" si="5"/>
        <v>17617.126000000004</v>
      </c>
      <c r="T27" s="71">
        <f t="shared" si="5"/>
        <v>16071.54</v>
      </c>
      <c r="U27" s="71"/>
      <c r="V27" s="206"/>
      <c r="W27" s="7"/>
      <c r="X27" s="7"/>
      <c r="Y27" s="30"/>
    </row>
    <row r="28" spans="1:25" ht="13.5">
      <c r="A28" s="94" t="s">
        <v>51</v>
      </c>
      <c r="B28" s="90"/>
      <c r="C28" s="90"/>
      <c r="D28" s="230">
        <f>D27/C27-1</f>
        <v>-9.7071431693867227E-2</v>
      </c>
      <c r="E28" s="230">
        <f>E27/D27-1</f>
        <v>-9.6466930847683097E-2</v>
      </c>
      <c r="F28" s="90"/>
      <c r="G28" s="225">
        <f>(F14+F15+F16+F17+F18+F19+F20+F21+F22)/(E14+E15+E16+E17+E18+E19+E20+E21+E22)-1</f>
        <v>-2.3155114026798262E-2</v>
      </c>
      <c r="P28" s="94" t="s">
        <v>51</v>
      </c>
      <c r="Q28" s="90"/>
      <c r="R28" s="90"/>
      <c r="S28" s="230">
        <f>S27/R27-1</f>
        <v>-9.3351732752654293E-2</v>
      </c>
      <c r="T28" s="230">
        <f>T27/S27-1</f>
        <v>-8.773201712924128E-2</v>
      </c>
      <c r="U28" s="90"/>
      <c r="V28" s="225">
        <f>(U14+U15+U16+U17+U18+U19+U20+U21+U22)/(T14+T15+T16+T17+T18+T19+T20+T21+T22)-1</f>
        <v>5.9811243017660054E-4</v>
      </c>
      <c r="W28" s="95"/>
      <c r="X28" s="7"/>
      <c r="Y28" s="30"/>
    </row>
    <row r="29" spans="1:25" ht="13.5">
      <c r="A29" s="83"/>
      <c r="B29" s="61"/>
      <c r="C29" s="95"/>
      <c r="D29" s="95"/>
      <c r="E29" s="95"/>
      <c r="F29" s="95"/>
      <c r="G29" s="95"/>
      <c r="P29" s="83"/>
      <c r="Q29" s="61"/>
      <c r="R29" s="95"/>
      <c r="S29" s="95"/>
      <c r="T29" s="95"/>
      <c r="U29" s="95"/>
      <c r="V29" s="95"/>
      <c r="W29" s="7"/>
      <c r="X29" s="7"/>
      <c r="Y29" s="30"/>
    </row>
    <row r="30" spans="1:25" s="70" customFormat="1">
      <c r="A30" s="100" t="s">
        <v>63</v>
      </c>
      <c r="B30" s="220">
        <f>B27/B31</f>
        <v>0.30420870098918701</v>
      </c>
      <c r="C30" s="220">
        <f>C27/C31</f>
        <v>0.30695658281058896</v>
      </c>
      <c r="D30" s="220">
        <f t="shared" ref="D30:E30" si="6">D27/D31</f>
        <v>0.30176392823183501</v>
      </c>
      <c r="E30" s="220">
        <f t="shared" si="6"/>
        <v>0.28933237587292127</v>
      </c>
      <c r="F30" s="220">
        <f>SUM(F14:F25)/F31</f>
        <v>0.31439533060463404</v>
      </c>
      <c r="G30" s="220"/>
      <c r="P30" s="100" t="s">
        <v>63</v>
      </c>
      <c r="Q30" s="220">
        <f>Q27/Q31</f>
        <v>0.29969220750879205</v>
      </c>
      <c r="R30" s="220">
        <f t="shared" ref="R30:T30" si="7">R27/R31</f>
        <v>0.30179379320219668</v>
      </c>
      <c r="S30" s="220">
        <f t="shared" si="7"/>
        <v>0.29718028917120531</v>
      </c>
      <c r="T30" s="220">
        <f t="shared" si="7"/>
        <v>0.28826663461061425</v>
      </c>
      <c r="U30" s="220">
        <f>SUM(U14:U25)/U31</f>
        <v>0.311872161118811</v>
      </c>
      <c r="V30" s="220"/>
      <c r="W30" s="84"/>
      <c r="X30" s="84"/>
      <c r="Y30" s="84"/>
    </row>
    <row r="31" spans="1:25" ht="13.5">
      <c r="A31" s="100" t="s">
        <v>62</v>
      </c>
      <c r="B31" s="217">
        <v>3634.0144</v>
      </c>
      <c r="C31" s="218">
        <v>3502.6680000000001</v>
      </c>
      <c r="D31" s="218">
        <v>3217.0810000000001</v>
      </c>
      <c r="E31" s="218">
        <v>3031.6309999999999</v>
      </c>
      <c r="F31" s="218">
        <v>2265.3040000000001</v>
      </c>
      <c r="G31" s="218"/>
      <c r="P31" s="100" t="s">
        <v>62</v>
      </c>
      <c r="Q31" s="217">
        <v>66333.652000000002</v>
      </c>
      <c r="R31" s="218">
        <v>64385.180999999997</v>
      </c>
      <c r="S31" s="218">
        <v>59280.936999999998</v>
      </c>
      <c r="T31" s="218">
        <v>55752.341999999997</v>
      </c>
      <c r="U31" s="218">
        <v>42891.677000000003</v>
      </c>
      <c r="V31" s="218"/>
      <c r="W31" s="7"/>
      <c r="X31" s="7"/>
      <c r="Y31" s="30"/>
    </row>
    <row r="32" spans="1:25" ht="13.5">
      <c r="A32" s="100" t="s">
        <v>64</v>
      </c>
      <c r="B32" s="219"/>
      <c r="C32" s="220"/>
      <c r="D32" s="220">
        <f>D31/C31-1</f>
        <v>-8.1534133409161269E-2</v>
      </c>
      <c r="E32" s="220">
        <f>E31/D31-1</f>
        <v>-5.7645424532363432E-2</v>
      </c>
      <c r="F32" s="220"/>
      <c r="G32" s="220"/>
      <c r="P32" s="100" t="s">
        <v>64</v>
      </c>
      <c r="Q32" s="219"/>
      <c r="R32" s="220"/>
      <c r="S32" s="220">
        <f>S31/R31-1</f>
        <v>-7.9276689460576311E-2</v>
      </c>
      <c r="T32" s="220">
        <f>T31/S31-1</f>
        <v>-5.9523266307346057E-2</v>
      </c>
      <c r="U32" s="220"/>
      <c r="V32" s="220"/>
      <c r="W32" s="7"/>
      <c r="X32" s="7"/>
      <c r="Y32" s="30"/>
    </row>
    <row r="33" spans="1:25" s="73" customFormat="1" ht="16">
      <c r="A33" s="73" t="s">
        <v>17</v>
      </c>
      <c r="B33" s="83"/>
      <c r="C33" s="83"/>
      <c r="P33" s="73" t="s">
        <v>17</v>
      </c>
      <c r="R33" s="74"/>
      <c r="S33" s="74"/>
      <c r="T33" s="74"/>
      <c r="U33" s="74"/>
      <c r="V33" s="74"/>
    </row>
    <row r="34" spans="1:25">
      <c r="K34" s="9"/>
    </row>
    <row r="35" spans="1:25">
      <c r="V35" s="203"/>
    </row>
    <row r="36" spans="1:25" s="73" customFormat="1" ht="20.5" customHeight="1">
      <c r="A36" s="297" t="s">
        <v>98</v>
      </c>
      <c r="B36" s="297"/>
      <c r="C36" s="297"/>
      <c r="D36" s="297"/>
      <c r="E36" s="297"/>
      <c r="F36" s="297"/>
      <c r="G36" s="297"/>
      <c r="H36" s="297"/>
      <c r="I36" s="297"/>
      <c r="J36" s="297"/>
      <c r="K36" s="297"/>
      <c r="L36" s="297"/>
      <c r="M36" s="297"/>
      <c r="N36" s="297"/>
      <c r="O36" s="297"/>
      <c r="P36" s="297"/>
      <c r="Q36" s="297"/>
      <c r="R36" s="297"/>
      <c r="S36" s="297"/>
      <c r="T36" s="297"/>
      <c r="U36" s="297"/>
      <c r="V36" s="297"/>
    </row>
    <row r="37" spans="1:25" s="73" customFormat="1" ht="15.75" customHeight="1">
      <c r="A37" s="297"/>
      <c r="B37" s="297"/>
      <c r="C37" s="297"/>
      <c r="D37" s="297"/>
      <c r="E37" s="297"/>
      <c r="F37" s="297"/>
      <c r="G37" s="297"/>
      <c r="H37" s="297"/>
      <c r="I37" s="297"/>
      <c r="J37" s="297"/>
      <c r="K37" s="297"/>
      <c r="L37" s="297"/>
      <c r="M37" s="297"/>
      <c r="N37" s="297"/>
      <c r="O37" s="297"/>
      <c r="P37" s="297"/>
      <c r="Q37" s="297"/>
      <c r="R37" s="297"/>
      <c r="S37" s="297"/>
      <c r="T37" s="297"/>
      <c r="U37" s="297"/>
      <c r="V37" s="297"/>
    </row>
    <row r="38" spans="1:25" s="73" customFormat="1" ht="25.4" customHeight="1">
      <c r="D38" s="301"/>
      <c r="E38" s="301"/>
      <c r="F38" s="301"/>
      <c r="G38" s="301"/>
      <c r="H38" s="301"/>
      <c r="I38" s="301"/>
      <c r="J38" s="301"/>
      <c r="K38" s="301"/>
      <c r="L38" s="301"/>
      <c r="M38" s="301"/>
      <c r="N38" s="301"/>
      <c r="O38" s="301"/>
      <c r="P38" s="301"/>
      <c r="Q38" s="82"/>
      <c r="R38" s="74"/>
      <c r="S38" s="74"/>
      <c r="T38" s="74"/>
      <c r="U38" s="74"/>
      <c r="V38" s="74"/>
    </row>
    <row r="39" spans="1:25" s="70" customFormat="1" ht="18.5">
      <c r="A39" s="79" t="s">
        <v>37</v>
      </c>
      <c r="B39" s="87"/>
      <c r="C39" s="87"/>
      <c r="D39" s="88"/>
      <c r="E39" s="88"/>
      <c r="F39" s="88"/>
      <c r="G39" s="88"/>
      <c r="P39" s="79" t="s">
        <v>38</v>
      </c>
      <c r="Q39" s="81"/>
      <c r="R39" s="74"/>
      <c r="S39" s="74"/>
      <c r="T39" s="74"/>
      <c r="U39" s="74"/>
      <c r="V39" s="74"/>
    </row>
    <row r="40" spans="1:25" s="5" customFormat="1" ht="12.75" customHeight="1">
      <c r="A40" s="96" t="s">
        <v>61</v>
      </c>
      <c r="B40" s="211"/>
      <c r="C40" s="97">
        <f>C56/$C$27</f>
        <v>0.31083915335943157</v>
      </c>
      <c r="D40" s="97">
        <f>D56/$D$27</f>
        <v>0.29251575248841416</v>
      </c>
      <c r="E40" s="97">
        <f>E56/$E$27</f>
        <v>0.26438837643319429</v>
      </c>
      <c r="F40" s="6"/>
      <c r="H40" s="302"/>
      <c r="I40" s="302"/>
      <c r="J40" s="302"/>
      <c r="K40" s="302"/>
      <c r="L40" s="302"/>
      <c r="M40" s="302"/>
      <c r="N40" s="58"/>
      <c r="O40" s="2"/>
      <c r="R40" s="46"/>
      <c r="S40" s="46"/>
      <c r="T40" s="46"/>
      <c r="U40" s="46"/>
      <c r="V40" s="47"/>
    </row>
    <row r="41" spans="1:25" s="5" customFormat="1" ht="14.65" customHeight="1">
      <c r="A41" s="294" t="s">
        <v>4</v>
      </c>
      <c r="B41" s="291" t="s">
        <v>94</v>
      </c>
      <c r="C41" s="291">
        <v>2022</v>
      </c>
      <c r="D41" s="291">
        <v>2023</v>
      </c>
      <c r="E41" s="291">
        <v>2024</v>
      </c>
      <c r="F41" s="291">
        <v>2025</v>
      </c>
      <c r="G41" s="289" t="s">
        <v>95</v>
      </c>
      <c r="P41" s="294" t="s">
        <v>58</v>
      </c>
      <c r="Q41" s="291" t="s">
        <v>94</v>
      </c>
      <c r="R41" s="291">
        <v>2022</v>
      </c>
      <c r="S41" s="291">
        <v>2023</v>
      </c>
      <c r="T41" s="291">
        <v>2024</v>
      </c>
      <c r="U41" s="291">
        <v>2025</v>
      </c>
      <c r="V41" s="289" t="s">
        <v>95</v>
      </c>
    </row>
    <row r="42" spans="1:25" s="5" customFormat="1" ht="20.9" customHeight="1">
      <c r="A42" s="295"/>
      <c r="B42" s="292"/>
      <c r="C42" s="292"/>
      <c r="D42" s="292"/>
      <c r="E42" s="292"/>
      <c r="F42" s="292"/>
      <c r="G42" s="290"/>
      <c r="P42" s="295"/>
      <c r="Q42" s="292"/>
      <c r="R42" s="292"/>
      <c r="S42" s="292"/>
      <c r="T42" s="292"/>
      <c r="U42" s="292"/>
      <c r="V42" s="290"/>
    </row>
    <row r="43" spans="1:25" s="5" customFormat="1" ht="13.5">
      <c r="A43" s="91" t="s">
        <v>5</v>
      </c>
      <c r="B43" s="72">
        <v>21.631399999999996</v>
      </c>
      <c r="C43" s="72">
        <v>21.58</v>
      </c>
      <c r="D43" s="72">
        <v>22.926000000000002</v>
      </c>
      <c r="E43" s="72">
        <v>19.381</v>
      </c>
      <c r="F43" s="72">
        <v>16.904999999999998</v>
      </c>
      <c r="G43" s="101">
        <f>F43/E43-1</f>
        <v>-0.12775398586244269</v>
      </c>
      <c r="H43" s="65"/>
      <c r="I43" s="7"/>
      <c r="O43" s="11"/>
      <c r="P43" s="91" t="s">
        <v>5</v>
      </c>
      <c r="Q43" s="114">
        <v>387.50639999999999</v>
      </c>
      <c r="R43" s="114">
        <v>397.28300000000002</v>
      </c>
      <c r="S43" s="114">
        <v>425.04599999999999</v>
      </c>
      <c r="T43" s="114">
        <v>358.61599999999999</v>
      </c>
      <c r="U43" s="114">
        <v>315.65899999999999</v>
      </c>
      <c r="V43" s="101">
        <f>U43/T43-1</f>
        <v>-0.11978550873357574</v>
      </c>
      <c r="W43" s="7"/>
      <c r="X43" s="7"/>
      <c r="Y43" s="7"/>
    </row>
    <row r="44" spans="1:25" s="5" customFormat="1">
      <c r="A44" s="91" t="s">
        <v>6</v>
      </c>
      <c r="B44" s="72">
        <v>24.647400000000001</v>
      </c>
      <c r="C44" s="72">
        <v>28.908000000000001</v>
      </c>
      <c r="D44" s="72">
        <v>27.006</v>
      </c>
      <c r="E44" s="72">
        <v>20.788</v>
      </c>
      <c r="F44" s="72">
        <v>21.866</v>
      </c>
      <c r="G44" s="101">
        <f t="shared" ref="G44:G51" si="8">F44/E44-1</f>
        <v>5.1856840484895139E-2</v>
      </c>
      <c r="H44" s="31"/>
      <c r="I44" s="10"/>
      <c r="O44" s="11"/>
      <c r="P44" s="91" t="s">
        <v>6</v>
      </c>
      <c r="Q44" s="114">
        <v>447.38719999999995</v>
      </c>
      <c r="R44" s="114">
        <v>538.89099999999996</v>
      </c>
      <c r="S44" s="114">
        <v>507.64800000000002</v>
      </c>
      <c r="T44" s="114">
        <v>388.19100000000003</v>
      </c>
      <c r="U44" s="114">
        <v>411.02499999999998</v>
      </c>
      <c r="V44" s="101">
        <f t="shared" ref="V44:V51" si="9">U44/T44-1</f>
        <v>5.882155949004475E-2</v>
      </c>
      <c r="W44" s="7"/>
      <c r="X44" s="7"/>
      <c r="Y44" s="7"/>
    </row>
    <row r="45" spans="1:25" s="5" customFormat="1" ht="13.5">
      <c r="A45" s="91" t="s">
        <v>7</v>
      </c>
      <c r="B45" s="72">
        <v>33.655600000000007</v>
      </c>
      <c r="C45" s="72">
        <v>41.576000000000001</v>
      </c>
      <c r="D45" s="72">
        <v>40.036000000000001</v>
      </c>
      <c r="E45" s="72">
        <v>30.654</v>
      </c>
      <c r="F45" s="72">
        <v>25.385000000000002</v>
      </c>
      <c r="G45" s="101">
        <f t="shared" si="8"/>
        <v>-0.1718862138709466</v>
      </c>
      <c r="H45" s="31"/>
      <c r="I45" s="65"/>
      <c r="O45" s="11"/>
      <c r="P45" s="91" t="s">
        <v>7</v>
      </c>
      <c r="Q45" s="114">
        <v>609.69040000000007</v>
      </c>
      <c r="R45" s="114">
        <v>772.15499999999997</v>
      </c>
      <c r="S45" s="114">
        <v>756.48800000000006</v>
      </c>
      <c r="T45" s="114">
        <v>558.41899999999998</v>
      </c>
      <c r="U45" s="114">
        <v>482.49599999999998</v>
      </c>
      <c r="V45" s="101">
        <f t="shared" si="9"/>
        <v>-0.13596063171202988</v>
      </c>
      <c r="W45" s="7"/>
      <c r="X45" s="7"/>
      <c r="Y45" s="7"/>
    </row>
    <row r="46" spans="1:25" s="5" customFormat="1">
      <c r="A46" s="91" t="s">
        <v>8</v>
      </c>
      <c r="B46" s="72">
        <v>34.570599999999999</v>
      </c>
      <c r="C46" s="72">
        <v>43.896000000000001</v>
      </c>
      <c r="D46" s="72">
        <v>33.972000000000001</v>
      </c>
      <c r="E46" s="72">
        <v>24.071000000000002</v>
      </c>
      <c r="F46" s="72">
        <v>32.805999999999997</v>
      </c>
      <c r="G46" s="101">
        <f t="shared" si="8"/>
        <v>0.36288479913588945</v>
      </c>
      <c r="H46" s="31"/>
      <c r="O46" s="11"/>
      <c r="P46" s="91" t="s">
        <v>8</v>
      </c>
      <c r="Q46" s="114">
        <v>619.81640000000004</v>
      </c>
      <c r="R46" s="114">
        <v>807.22199999999998</v>
      </c>
      <c r="S46" s="114">
        <v>615.69500000000005</v>
      </c>
      <c r="T46" s="114">
        <v>440.30900000000003</v>
      </c>
      <c r="U46" s="114">
        <v>611.01299999999992</v>
      </c>
      <c r="V46" s="101">
        <f t="shared" si="9"/>
        <v>0.38769137128698228</v>
      </c>
      <c r="W46" s="7"/>
      <c r="X46" s="7"/>
      <c r="Y46" s="7"/>
    </row>
    <row r="47" spans="1:25" s="5" customFormat="1">
      <c r="A47" s="91" t="s">
        <v>9</v>
      </c>
      <c r="B47" s="72">
        <v>29.018799999999999</v>
      </c>
      <c r="C47" s="72">
        <v>32.992000000000004</v>
      </c>
      <c r="D47" s="72">
        <v>26.943000000000001</v>
      </c>
      <c r="E47" s="72">
        <v>22.78</v>
      </c>
      <c r="F47" s="72">
        <v>23.193000000000001</v>
      </c>
      <c r="G47" s="101">
        <f t="shared" si="8"/>
        <v>1.812993854258127E-2</v>
      </c>
      <c r="H47" s="31"/>
      <c r="O47" s="11"/>
      <c r="P47" s="91" t="s">
        <v>9</v>
      </c>
      <c r="Q47" s="114">
        <v>531.31939999999997</v>
      </c>
      <c r="R47" s="114">
        <v>604.08600000000001</v>
      </c>
      <c r="S47" s="114">
        <v>495.07799999999997</v>
      </c>
      <c r="T47" s="114">
        <v>426.35500000000002</v>
      </c>
      <c r="U47" s="114">
        <v>433.42700000000002</v>
      </c>
      <c r="V47" s="101">
        <f t="shared" si="9"/>
        <v>1.658711637016097E-2</v>
      </c>
      <c r="W47" s="7"/>
      <c r="X47" s="7"/>
      <c r="Y47" s="7"/>
    </row>
    <row r="48" spans="1:25" s="5" customFormat="1">
      <c r="A48" s="91" t="s">
        <v>10</v>
      </c>
      <c r="B48" s="72">
        <v>25.730799999999999</v>
      </c>
      <c r="C48" s="72">
        <v>29.612000000000002</v>
      </c>
      <c r="D48" s="72">
        <v>26.295999999999999</v>
      </c>
      <c r="E48" s="72">
        <v>21.573</v>
      </c>
      <c r="F48" s="72">
        <v>22.812000000000001</v>
      </c>
      <c r="G48" s="101">
        <f t="shared" si="8"/>
        <v>5.7432902238909733E-2</v>
      </c>
      <c r="H48" s="31"/>
      <c r="O48" s="11"/>
      <c r="P48" s="91" t="s">
        <v>10</v>
      </c>
      <c r="Q48" s="114">
        <v>471.34579999999994</v>
      </c>
      <c r="R48" s="114">
        <v>545.06200000000001</v>
      </c>
      <c r="S48" s="114">
        <v>496.08600000000001</v>
      </c>
      <c r="T48" s="114">
        <v>408.54999999999995</v>
      </c>
      <c r="U48" s="114">
        <v>438.57</v>
      </c>
      <c r="V48" s="101">
        <f t="shared" si="9"/>
        <v>7.3479378289071251E-2</v>
      </c>
      <c r="W48" s="7"/>
      <c r="X48" s="7"/>
      <c r="Y48" s="7"/>
    </row>
    <row r="49" spans="1:25" s="6" customFormat="1" ht="13" customHeight="1">
      <c r="A49" s="91" t="s">
        <v>11</v>
      </c>
      <c r="B49" s="72">
        <v>26.628800000000002</v>
      </c>
      <c r="C49" s="72">
        <v>30.635999999999999</v>
      </c>
      <c r="D49" s="72">
        <v>22.151</v>
      </c>
      <c r="E49" s="72">
        <v>19.123000000000001</v>
      </c>
      <c r="F49" s="72">
        <v>22.37</v>
      </c>
      <c r="G49" s="101">
        <f t="shared" si="8"/>
        <v>0.16979553417350823</v>
      </c>
      <c r="H49" s="31"/>
      <c r="O49" s="11"/>
      <c r="P49" s="91" t="s">
        <v>11</v>
      </c>
      <c r="Q49" s="114">
        <v>498.7124</v>
      </c>
      <c r="R49" s="114">
        <v>578.81100000000004</v>
      </c>
      <c r="S49" s="114">
        <v>404.13800000000003</v>
      </c>
      <c r="T49" s="114">
        <v>356.53899999999999</v>
      </c>
      <c r="U49" s="114">
        <v>430.06</v>
      </c>
      <c r="V49" s="101">
        <f t="shared" si="9"/>
        <v>0.20620745556587083</v>
      </c>
      <c r="W49" s="7"/>
      <c r="X49" s="7"/>
      <c r="Y49" s="7"/>
    </row>
    <row r="50" spans="1:25" s="5" customFormat="1" ht="13" customHeight="1">
      <c r="A50" s="91" t="s">
        <v>12</v>
      </c>
      <c r="B50" s="72">
        <v>25.282400000000003</v>
      </c>
      <c r="C50" s="72">
        <v>26.600999999999999</v>
      </c>
      <c r="D50" s="72">
        <v>21.780999999999999</v>
      </c>
      <c r="E50" s="72">
        <v>18.272000000000002</v>
      </c>
      <c r="F50" s="72">
        <v>19.998000000000001</v>
      </c>
      <c r="G50" s="101">
        <f t="shared" si="8"/>
        <v>9.4461471103327366E-2</v>
      </c>
      <c r="H50" s="31"/>
      <c r="O50" s="11"/>
      <c r="P50" s="91" t="s">
        <v>12</v>
      </c>
      <c r="Q50" s="114">
        <v>466.39219999999995</v>
      </c>
      <c r="R50" s="114">
        <v>489.25299999999999</v>
      </c>
      <c r="S50" s="114">
        <v>399.74</v>
      </c>
      <c r="T50" s="114">
        <v>338.69900000000001</v>
      </c>
      <c r="U50" s="114">
        <v>384.86</v>
      </c>
      <c r="V50" s="101">
        <f t="shared" si="9"/>
        <v>0.1362891534961721</v>
      </c>
      <c r="W50" s="7"/>
      <c r="X50" s="7"/>
      <c r="Y50" s="7"/>
    </row>
    <row r="51" spans="1:25" s="5" customFormat="1" ht="13" customHeight="1">
      <c r="A51" s="91" t="s">
        <v>13</v>
      </c>
      <c r="B51" s="72">
        <v>20.113000000000003</v>
      </c>
      <c r="C51" s="72">
        <v>20.87</v>
      </c>
      <c r="D51" s="72">
        <v>16.983000000000001</v>
      </c>
      <c r="E51" s="72">
        <v>16.480999999999998</v>
      </c>
      <c r="F51" s="72">
        <v>17.998999999999999</v>
      </c>
      <c r="G51" s="101">
        <f t="shared" si="8"/>
        <v>9.2106061525393024E-2</v>
      </c>
      <c r="H51" s="31"/>
      <c r="O51" s="11"/>
      <c r="P51" s="91" t="s">
        <v>13</v>
      </c>
      <c r="Q51" s="114">
        <v>368.36319999999995</v>
      </c>
      <c r="R51" s="114">
        <v>382.32799999999997</v>
      </c>
      <c r="S51" s="114">
        <v>309.51600000000002</v>
      </c>
      <c r="T51" s="114">
        <v>307.18700000000001</v>
      </c>
      <c r="U51" s="114">
        <v>340.79</v>
      </c>
      <c r="V51" s="101">
        <f t="shared" si="9"/>
        <v>0.10938939473350118</v>
      </c>
      <c r="W51" s="7"/>
      <c r="X51" s="7"/>
      <c r="Y51" s="7"/>
    </row>
    <row r="52" spans="1:25" s="5" customFormat="1" ht="13" customHeight="1">
      <c r="A52" s="91" t="s">
        <v>14</v>
      </c>
      <c r="B52" s="72">
        <v>17.888400000000001</v>
      </c>
      <c r="C52" s="72">
        <v>17.581</v>
      </c>
      <c r="D52" s="72">
        <v>14.032</v>
      </c>
      <c r="E52" s="72">
        <v>12.760999999999999</v>
      </c>
      <c r="F52" s="72"/>
      <c r="G52" s="101"/>
      <c r="H52" s="31"/>
      <c r="O52" s="11"/>
      <c r="P52" s="91" t="s">
        <v>14</v>
      </c>
      <c r="Q52" s="114">
        <v>320.11619999999999</v>
      </c>
      <c r="R52" s="114">
        <v>327.221</v>
      </c>
      <c r="S52" s="114">
        <v>252.82300000000001</v>
      </c>
      <c r="T52" s="114">
        <v>235.124</v>
      </c>
      <c r="U52" s="72"/>
      <c r="V52" s="101"/>
      <c r="W52" s="7"/>
      <c r="X52" s="7"/>
      <c r="Y52" s="7"/>
    </row>
    <row r="53" spans="1:25" s="5" customFormat="1" ht="13" customHeight="1">
      <c r="A53" s="91" t="s">
        <v>15</v>
      </c>
      <c r="B53" s="72">
        <v>16.6844</v>
      </c>
      <c r="C53" s="72">
        <v>17.943000000000001</v>
      </c>
      <c r="D53" s="72">
        <v>13.768000000000001</v>
      </c>
      <c r="E53" s="72">
        <v>9.8000000000000007</v>
      </c>
      <c r="F53" s="72"/>
      <c r="G53" s="227"/>
      <c r="H53" s="31"/>
      <c r="O53" s="11"/>
      <c r="P53" s="91" t="s">
        <v>15</v>
      </c>
      <c r="Q53" s="114">
        <v>298.30939999999998</v>
      </c>
      <c r="R53" s="114">
        <v>326.29200000000003</v>
      </c>
      <c r="S53" s="114">
        <v>247.071</v>
      </c>
      <c r="T53" s="114">
        <v>177.33</v>
      </c>
      <c r="U53" s="72"/>
      <c r="V53" s="227"/>
      <c r="W53" s="7"/>
      <c r="X53" s="7"/>
      <c r="Y53" s="7"/>
    </row>
    <row r="54" spans="1:25" s="5" customFormat="1" ht="13" customHeight="1">
      <c r="A54" s="92" t="s">
        <v>16</v>
      </c>
      <c r="B54" s="72">
        <v>21.391200000000001</v>
      </c>
      <c r="C54" s="72">
        <v>22.009</v>
      </c>
      <c r="D54" s="72">
        <v>18.080000000000002</v>
      </c>
      <c r="E54" s="72">
        <v>16.224</v>
      </c>
      <c r="F54" s="72"/>
      <c r="G54" s="227"/>
      <c r="H54" s="31"/>
      <c r="K54" s="1"/>
      <c r="O54" s="11"/>
      <c r="P54" s="92" t="s">
        <v>16</v>
      </c>
      <c r="Q54" s="114">
        <v>378.08419999999995</v>
      </c>
      <c r="R54" s="114">
        <v>397.18200000000002</v>
      </c>
      <c r="S54" s="114">
        <v>319.322</v>
      </c>
      <c r="T54" s="114">
        <v>293.017</v>
      </c>
      <c r="U54" s="72"/>
      <c r="V54" s="227"/>
      <c r="W54" s="7"/>
      <c r="X54" s="7"/>
      <c r="Y54" s="7"/>
    </row>
    <row r="55" spans="1:25" s="5" customFormat="1" ht="13" customHeight="1">
      <c r="A55" s="93" t="s">
        <v>65</v>
      </c>
      <c r="B55" s="71">
        <f>SUM(B43:B48)</f>
        <v>169.25459999999998</v>
      </c>
      <c r="C55" s="71">
        <f t="shared" ref="C55:F55" si="10">SUM(C43:C48)</f>
        <v>198.56399999999999</v>
      </c>
      <c r="D55" s="71">
        <f>SUM(D43:D48)</f>
        <v>177.179</v>
      </c>
      <c r="E55" s="71">
        <f t="shared" si="10"/>
        <v>139.24699999999999</v>
      </c>
      <c r="F55" s="71">
        <f t="shared" si="10"/>
        <v>142.96700000000001</v>
      </c>
      <c r="G55" s="206"/>
      <c r="K55" s="1"/>
      <c r="P55" s="93" t="s">
        <v>65</v>
      </c>
      <c r="Q55" s="71">
        <f>SUM(Q43:Q48)</f>
        <v>3067.0655999999999</v>
      </c>
      <c r="R55" s="71">
        <f t="shared" ref="R55:U55" si="11">SUM(R43:R48)</f>
        <v>3664.6989999999996</v>
      </c>
      <c r="S55" s="71">
        <f>SUM(S43:S48)</f>
        <v>3296.0410000000002</v>
      </c>
      <c r="T55" s="71">
        <f t="shared" si="11"/>
        <v>2580.4400000000005</v>
      </c>
      <c r="U55" s="71">
        <f t="shared" si="11"/>
        <v>2692.19</v>
      </c>
      <c r="V55" s="206"/>
    </row>
    <row r="56" spans="1:25" s="5" customFormat="1" ht="13" customHeight="1">
      <c r="A56" s="93" t="s">
        <v>50</v>
      </c>
      <c r="B56" s="71">
        <f>SUM(B43:B54)</f>
        <v>297.24279999999999</v>
      </c>
      <c r="C56" s="71">
        <f t="shared" ref="C56:E56" si="12">SUM(C43:C54)</f>
        <v>334.20400000000001</v>
      </c>
      <c r="D56" s="71">
        <f t="shared" si="12"/>
        <v>283.97399999999999</v>
      </c>
      <c r="E56" s="71">
        <f t="shared" si="12"/>
        <v>231.90799999999996</v>
      </c>
      <c r="F56" s="71"/>
      <c r="G56" s="206"/>
      <c r="K56" s="1"/>
      <c r="P56" s="93" t="s">
        <v>50</v>
      </c>
      <c r="Q56" s="71">
        <f>SUM(Q43:Q54)</f>
        <v>5397.0432000000001</v>
      </c>
      <c r="R56" s="71">
        <f t="shared" ref="R56:T56" si="13">SUM(R43:R54)</f>
        <v>6165.7859999999982</v>
      </c>
      <c r="S56" s="71">
        <f t="shared" si="13"/>
        <v>5228.6509999999998</v>
      </c>
      <c r="T56" s="71">
        <f t="shared" si="13"/>
        <v>4288.3360000000002</v>
      </c>
      <c r="U56" s="71"/>
      <c r="V56" s="206"/>
    </row>
    <row r="57" spans="1:25" ht="13.5">
      <c r="A57" s="94" t="s">
        <v>51</v>
      </c>
      <c r="B57" s="90"/>
      <c r="C57" s="90"/>
      <c r="D57" s="230">
        <f>D56/C56-1</f>
        <v>-0.15029742313078243</v>
      </c>
      <c r="E57" s="230">
        <f>E56/D56-1</f>
        <v>-0.18334777127483515</v>
      </c>
      <c r="F57" s="90"/>
      <c r="G57" s="225">
        <f>(F43+F44+F45+F46+F47+F48++F49+F50+F51)/(E43+E44+E45+E46+E47+E48+E49+E50+E51)-1</f>
        <v>5.2873039461897475E-2</v>
      </c>
      <c r="P57" s="94" t="s">
        <v>51</v>
      </c>
      <c r="Q57" s="90"/>
      <c r="R57" s="90"/>
      <c r="S57" s="230">
        <f>S56/R56-1</f>
        <v>-0.15198954358779215</v>
      </c>
      <c r="T57" s="230">
        <f>T56/S56-1</f>
        <v>-0.17983892977366434</v>
      </c>
      <c r="U57" s="90"/>
      <c r="V57" s="225">
        <f>(U43+U44+U45+U46+U47+U48++U49+U50+U51)/(T43+T44+T45+T46+T47+T48+T49+T50+T51)-1</f>
        <v>7.3972923903077525E-2</v>
      </c>
      <c r="W57" s="7"/>
      <c r="X57" s="7"/>
      <c r="Y57" s="30"/>
    </row>
    <row r="58" spans="1:25">
      <c r="A58" s="6"/>
      <c r="B58" s="61"/>
      <c r="C58" s="61"/>
      <c r="D58" s="64"/>
      <c r="E58" s="64"/>
      <c r="F58" s="64"/>
      <c r="G58" s="63"/>
      <c r="P58" s="6"/>
      <c r="Q58" s="61"/>
      <c r="R58" s="64"/>
      <c r="S58" s="64"/>
      <c r="T58" s="64"/>
      <c r="U58" s="64"/>
      <c r="V58" s="202"/>
      <c r="W58" s="7"/>
      <c r="X58" s="7"/>
      <c r="Y58" s="30"/>
    </row>
    <row r="59" spans="1:25" s="73" customFormat="1" ht="16">
      <c r="A59" s="73" t="s">
        <v>17</v>
      </c>
      <c r="B59" s="83"/>
      <c r="C59" s="83"/>
      <c r="P59" s="73" t="s">
        <v>17</v>
      </c>
      <c r="R59" s="74"/>
      <c r="S59" s="74"/>
      <c r="T59" s="74"/>
      <c r="U59" s="74"/>
      <c r="V59" s="74"/>
    </row>
    <row r="60" spans="1:25" s="73" customFormat="1" ht="16">
      <c r="B60" s="83"/>
      <c r="C60" s="83"/>
      <c r="R60" s="74"/>
      <c r="S60" s="74"/>
      <c r="T60" s="74"/>
      <c r="U60" s="74"/>
      <c r="V60" s="74"/>
    </row>
    <row r="66" spans="5:5" ht="13.5">
      <c r="E66" s="70"/>
    </row>
  </sheetData>
  <sheetProtection selectLockedCells="1" selectUnlockedCells="1"/>
  <mergeCells count="39">
    <mergeCell ref="P9:V9"/>
    <mergeCell ref="H11:N11"/>
    <mergeCell ref="I9:M9"/>
    <mergeCell ref="A10:G10"/>
    <mergeCell ref="A12:A13"/>
    <mergeCell ref="B12:B13"/>
    <mergeCell ref="C12:C13"/>
    <mergeCell ref="G12:G13"/>
    <mergeCell ref="D12:D13"/>
    <mergeCell ref="H10:N10"/>
    <mergeCell ref="I13:K13"/>
    <mergeCell ref="F12:F13"/>
    <mergeCell ref="E12:E13"/>
    <mergeCell ref="A9:G9"/>
    <mergeCell ref="G41:G42"/>
    <mergeCell ref="U41:U42"/>
    <mergeCell ref="P12:P13"/>
    <mergeCell ref="R12:R13"/>
    <mergeCell ref="V12:V13"/>
    <mergeCell ref="S12:S13"/>
    <mergeCell ref="Q12:Q13"/>
    <mergeCell ref="U12:U13"/>
    <mergeCell ref="T12:T13"/>
    <mergeCell ref="E41:E42"/>
    <mergeCell ref="T41:T42"/>
    <mergeCell ref="A36:V36"/>
    <mergeCell ref="D38:P38"/>
    <mergeCell ref="H40:M40"/>
    <mergeCell ref="A41:A42"/>
    <mergeCell ref="B41:B42"/>
    <mergeCell ref="C41:C42"/>
    <mergeCell ref="D41:D42"/>
    <mergeCell ref="P41:P42"/>
    <mergeCell ref="Q41:Q42"/>
    <mergeCell ref="A37:V37"/>
    <mergeCell ref="F41:F42"/>
    <mergeCell ref="R41:R42"/>
    <mergeCell ref="V41:V42"/>
    <mergeCell ref="S41:S42"/>
  </mergeCells>
  <conditionalFormatting sqref="F14:F25">
    <cfRule type="cellIs" dxfId="55" priority="22" operator="between">
      <formula>0</formula>
      <formula>0</formula>
    </cfRule>
  </conditionalFormatting>
  <conditionalFormatting sqref="U14:U25">
    <cfRule type="cellIs" dxfId="54" priority="19" operator="between">
      <formula>0</formula>
      <formula>0</formula>
    </cfRule>
  </conditionalFormatting>
  <conditionalFormatting sqref="F43:F54">
    <cfRule type="cellIs" dxfId="53" priority="16" operator="between">
      <formula>0</formula>
      <formula>0</formula>
    </cfRule>
  </conditionalFormatting>
  <conditionalFormatting sqref="U43:U54">
    <cfRule type="cellIs" dxfId="52" priority="13" operator="between">
      <formula>0</formula>
      <formula>0</formula>
    </cfRule>
  </conditionalFormatting>
  <conditionalFormatting sqref="G14:G17">
    <cfRule type="cellIs" dxfId="51" priority="10" operator="between">
      <formula>0</formula>
      <formula>0</formula>
    </cfRule>
  </conditionalFormatting>
  <conditionalFormatting sqref="G25">
    <cfRule type="cellIs" dxfId="50" priority="9" operator="between">
      <formula>0</formula>
      <formula>0</formula>
    </cfRule>
  </conditionalFormatting>
  <conditionalFormatting sqref="G18:G24">
    <cfRule type="cellIs" dxfId="49" priority="8" operator="between">
      <formula>0</formula>
      <formula>0</formula>
    </cfRule>
  </conditionalFormatting>
  <conditionalFormatting sqref="V14:V17">
    <cfRule type="cellIs" dxfId="48" priority="7" operator="between">
      <formula>0</formula>
      <formula>0</formula>
    </cfRule>
  </conditionalFormatting>
  <conditionalFormatting sqref="V25">
    <cfRule type="cellIs" dxfId="47" priority="6" operator="between">
      <formula>0</formula>
      <formula>0</formula>
    </cfRule>
  </conditionalFormatting>
  <conditionalFormatting sqref="V18:V24">
    <cfRule type="cellIs" dxfId="46" priority="5" operator="between">
      <formula>0</formula>
      <formula>0</formula>
    </cfRule>
  </conditionalFormatting>
  <conditionalFormatting sqref="G43:G51">
    <cfRule type="cellIs" dxfId="45" priority="4" operator="between">
      <formula>0</formula>
      <formula>0</formula>
    </cfRule>
  </conditionalFormatting>
  <conditionalFormatting sqref="G52:G54">
    <cfRule type="cellIs" dxfId="44" priority="3" operator="between">
      <formula>0</formula>
      <formula>0</formula>
    </cfRule>
  </conditionalFormatting>
  <conditionalFormatting sqref="V43:V51">
    <cfRule type="cellIs" dxfId="43" priority="2" operator="between">
      <formula>0</formula>
      <formula>0</formula>
    </cfRule>
  </conditionalFormatting>
  <conditionalFormatting sqref="V52:V54">
    <cfRule type="cellIs" dxfId="42"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T67"/>
  <sheetViews>
    <sheetView topLeftCell="A13" zoomScale="90" zoomScaleNormal="90" workbookViewId="0">
      <selection activeCell="I58" sqref="I58"/>
    </sheetView>
  </sheetViews>
  <sheetFormatPr baseColWidth="10" defaultColWidth="11.54296875" defaultRowHeight="12.5"/>
  <cols>
    <col min="1" max="1" width="11" style="1" customWidth="1"/>
    <col min="2" max="2" width="6" style="12" customWidth="1"/>
    <col min="3" max="3" width="11" style="1" customWidth="1"/>
    <col min="4" max="4" width="9.26953125" style="1" customWidth="1"/>
    <col min="5" max="7" width="9" style="1" customWidth="1"/>
    <col min="8" max="8" width="10.453125" style="1" customWidth="1"/>
    <col min="9" max="9" width="17.7265625" style="1" customWidth="1"/>
    <col min="10" max="10" width="15" style="1" customWidth="1"/>
    <col min="11" max="11" width="9" style="1" customWidth="1"/>
    <col min="12" max="12" width="9.81640625" style="1" customWidth="1"/>
    <col min="13" max="13" width="9.453125" style="1" customWidth="1"/>
    <col min="14" max="14" width="9" style="1" customWidth="1"/>
    <col min="15" max="15" width="8.54296875" style="1" customWidth="1"/>
    <col min="16" max="16" width="7" style="1" customWidth="1"/>
    <col min="17" max="16384" width="11.54296875" style="1"/>
  </cols>
  <sheetData>
    <row r="1" spans="1:16">
      <c r="J1" s="307"/>
      <c r="K1" s="307"/>
    </row>
    <row r="6" spans="1:16" ht="16">
      <c r="A6" s="73"/>
      <c r="B6" s="118"/>
      <c r="C6" s="73"/>
      <c r="D6" s="73"/>
      <c r="E6" s="73"/>
      <c r="F6" s="73"/>
      <c r="G6" s="73"/>
      <c r="H6" s="73"/>
      <c r="I6" s="73"/>
      <c r="J6" s="73"/>
      <c r="K6" s="73"/>
      <c r="L6" s="73"/>
      <c r="M6" s="73"/>
      <c r="N6" s="73"/>
    </row>
    <row r="7" spans="1:16" ht="18.5">
      <c r="A7" s="75" t="s">
        <v>20</v>
      </c>
      <c r="B7" s="119"/>
      <c r="C7" s="75"/>
      <c r="D7" s="76"/>
      <c r="E7" s="76"/>
      <c r="F7" s="76"/>
      <c r="G7" s="76"/>
      <c r="H7" s="76"/>
      <c r="I7" s="76"/>
      <c r="J7" s="76"/>
      <c r="K7" s="76"/>
      <c r="L7" s="76"/>
      <c r="M7" s="76"/>
      <c r="N7" s="76"/>
      <c r="O7" s="4"/>
      <c r="P7" s="14" t="s">
        <v>21</v>
      </c>
    </row>
    <row r="8" spans="1:16" ht="17.25" customHeight="1">
      <c r="A8" s="308" t="s">
        <v>49</v>
      </c>
      <c r="B8" s="308"/>
      <c r="C8" s="308"/>
      <c r="D8" s="308"/>
      <c r="E8" s="308"/>
      <c r="F8" s="308"/>
      <c r="G8" s="308"/>
      <c r="H8" s="308"/>
      <c r="I8" s="308"/>
      <c r="J8" s="73"/>
      <c r="K8" s="73"/>
      <c r="L8" s="73"/>
      <c r="M8" s="73"/>
      <c r="N8" s="73"/>
    </row>
    <row r="9" spans="1:16" ht="16">
      <c r="A9" s="73"/>
      <c r="B9" s="118"/>
      <c r="C9" s="73"/>
      <c r="D9" s="73"/>
      <c r="E9" s="73"/>
      <c r="F9" s="73"/>
      <c r="G9" s="73"/>
      <c r="H9" s="73"/>
      <c r="I9" s="73"/>
      <c r="J9" s="73"/>
      <c r="K9" s="73"/>
      <c r="L9" s="73"/>
      <c r="M9" s="73"/>
      <c r="N9" s="73"/>
    </row>
    <row r="10" spans="1:16" s="15" customFormat="1" ht="18.5">
      <c r="A10" s="120" t="s">
        <v>22</v>
      </c>
      <c r="B10" s="121"/>
      <c r="C10" s="122"/>
      <c r="D10" s="123"/>
      <c r="E10" s="123"/>
      <c r="F10" s="123"/>
      <c r="G10" s="123"/>
      <c r="H10" s="124"/>
      <c r="I10" s="125"/>
      <c r="J10" s="126" t="s">
        <v>59</v>
      </c>
      <c r="K10" s="127"/>
      <c r="L10" s="127"/>
      <c r="M10" s="127"/>
      <c r="N10" s="127"/>
      <c r="O10" s="16"/>
      <c r="P10" s="5"/>
    </row>
    <row r="11" spans="1:16" s="5" customFormat="1" ht="16.399999999999999" customHeight="1">
      <c r="A11" s="309" t="s">
        <v>23</v>
      </c>
      <c r="B11" s="309"/>
      <c r="C11" s="309"/>
      <c r="D11" s="309"/>
      <c r="E11" s="309"/>
      <c r="F11" s="309"/>
      <c r="G11" s="309"/>
      <c r="H11" s="309"/>
      <c r="I11" s="309"/>
      <c r="J11" s="128"/>
      <c r="K11" s="128"/>
      <c r="L11" s="128"/>
      <c r="M11" s="128"/>
      <c r="N11" s="128"/>
      <c r="O11" s="17"/>
    </row>
    <row r="12" spans="1:16" s="18" customFormat="1" ht="30.65" customHeight="1">
      <c r="A12" s="165" t="s">
        <v>47</v>
      </c>
      <c r="B12" s="166" t="s">
        <v>24</v>
      </c>
      <c r="C12" s="167" t="s">
        <v>92</v>
      </c>
      <c r="D12" s="168">
        <v>2022</v>
      </c>
      <c r="E12" s="168">
        <v>2023</v>
      </c>
      <c r="F12" s="168">
        <v>2024</v>
      </c>
      <c r="G12" s="168">
        <v>2025</v>
      </c>
      <c r="H12" s="169" t="s">
        <v>91</v>
      </c>
      <c r="I12" s="70"/>
      <c r="J12" s="70"/>
      <c r="K12" s="70"/>
      <c r="L12" s="70"/>
      <c r="M12" s="70"/>
      <c r="N12" s="70"/>
      <c r="O12" s="5"/>
      <c r="P12" s="5"/>
    </row>
    <row r="13" spans="1:16" s="22" customFormat="1" ht="11.5" customHeight="1">
      <c r="A13" s="91" t="s">
        <v>25</v>
      </c>
      <c r="B13" s="131">
        <v>1</v>
      </c>
      <c r="C13" s="130">
        <v>6.8999999999999995</v>
      </c>
      <c r="D13" s="130">
        <v>8.09</v>
      </c>
      <c r="E13" s="185">
        <v>8.58</v>
      </c>
      <c r="F13" s="185">
        <v>9.2200000000000006</v>
      </c>
      <c r="G13" s="185">
        <v>10.87</v>
      </c>
      <c r="H13" s="101">
        <f>G13/E13-1</f>
        <v>0.2668997668997668</v>
      </c>
      <c r="I13" s="70"/>
      <c r="J13" s="70"/>
      <c r="K13" s="70"/>
      <c r="L13" s="70"/>
      <c r="M13" s="70"/>
      <c r="N13" s="70"/>
      <c r="O13" s="5"/>
      <c r="P13" s="5"/>
    </row>
    <row r="14" spans="1:16" s="22" customFormat="1" ht="11.5" customHeight="1">
      <c r="A14" s="156"/>
      <c r="B14" s="131">
        <v>2</v>
      </c>
      <c r="C14" s="130">
        <v>6.8900000000000006</v>
      </c>
      <c r="D14" s="130">
        <v>8.01</v>
      </c>
      <c r="E14" s="185">
        <v>8.43</v>
      </c>
      <c r="F14" s="185">
        <v>9.1300000000000008</v>
      </c>
      <c r="G14" s="185">
        <v>10.74</v>
      </c>
      <c r="H14" s="212">
        <f t="shared" ref="H14:H58" si="0">G14/E14-1</f>
        <v>0.27402135231316738</v>
      </c>
      <c r="I14" s="70"/>
      <c r="J14" s="70"/>
      <c r="K14" s="70"/>
      <c r="L14" s="70"/>
      <c r="M14" s="70"/>
      <c r="N14" s="70"/>
      <c r="O14" s="5"/>
      <c r="P14" s="5"/>
    </row>
    <row r="15" spans="1:16" s="22" customFormat="1" ht="11.5" customHeight="1">
      <c r="A15" s="156"/>
      <c r="B15" s="131">
        <v>3</v>
      </c>
      <c r="C15" s="130">
        <v>6.8066666666666675</v>
      </c>
      <c r="D15" s="130">
        <v>7.93</v>
      </c>
      <c r="E15" s="185">
        <v>8.3699999999999992</v>
      </c>
      <c r="F15" s="185">
        <v>9.07</v>
      </c>
      <c r="G15" s="185">
        <v>10.64</v>
      </c>
      <c r="H15" s="212">
        <f t="shared" si="0"/>
        <v>0.27120669056152935</v>
      </c>
      <c r="I15" s="70"/>
      <c r="J15" s="70"/>
      <c r="K15" s="70"/>
      <c r="L15" s="70"/>
      <c r="M15" s="70"/>
      <c r="N15" s="70"/>
      <c r="O15" s="5"/>
      <c r="P15" s="5"/>
    </row>
    <row r="16" spans="1:16" s="22" customFormat="1" ht="11.5" customHeight="1">
      <c r="A16" s="157"/>
      <c r="B16" s="132">
        <v>4</v>
      </c>
      <c r="C16" s="130">
        <v>6.7766666666666664</v>
      </c>
      <c r="D16" s="133">
        <v>7.88</v>
      </c>
      <c r="E16" s="186">
        <v>8.2899999999999991</v>
      </c>
      <c r="F16" s="186">
        <v>8.9</v>
      </c>
      <c r="G16" s="186">
        <v>10.57</v>
      </c>
      <c r="H16" s="213">
        <f t="shared" si="0"/>
        <v>0.27503015681544052</v>
      </c>
      <c r="I16" s="70"/>
      <c r="J16" s="70"/>
      <c r="K16" s="70"/>
      <c r="L16" s="70"/>
      <c r="M16" s="70"/>
      <c r="N16" s="70"/>
      <c r="O16" s="5"/>
      <c r="P16" s="5"/>
    </row>
    <row r="17" spans="1:20" s="22" customFormat="1" ht="11.5" customHeight="1">
      <c r="A17" s="156" t="s">
        <v>26</v>
      </c>
      <c r="B17" s="129">
        <v>5</v>
      </c>
      <c r="C17" s="134">
        <v>6.7100000000000009</v>
      </c>
      <c r="D17" s="134">
        <v>7.85</v>
      </c>
      <c r="E17" s="187">
        <v>8.18</v>
      </c>
      <c r="F17" s="187">
        <v>8.77</v>
      </c>
      <c r="G17" s="187">
        <v>10.45</v>
      </c>
      <c r="H17" s="214">
        <f t="shared" si="0"/>
        <v>0.27750611246943757</v>
      </c>
      <c r="I17" s="70"/>
      <c r="J17" s="70"/>
      <c r="K17" s="70"/>
      <c r="L17" s="70"/>
      <c r="M17" s="70"/>
      <c r="N17" s="70"/>
      <c r="O17" s="5"/>
      <c r="P17" s="5"/>
    </row>
    <row r="18" spans="1:20" s="22" customFormat="1" ht="11.5" customHeight="1">
      <c r="A18" s="156"/>
      <c r="B18" s="131">
        <v>6</v>
      </c>
      <c r="C18" s="130">
        <v>6.6700000000000008</v>
      </c>
      <c r="D18" s="130">
        <v>7.74</v>
      </c>
      <c r="E18" s="185">
        <v>8.15</v>
      </c>
      <c r="F18" s="185">
        <v>8.6999999999999993</v>
      </c>
      <c r="G18" s="185">
        <v>10.38</v>
      </c>
      <c r="H18" s="212">
        <f t="shared" si="0"/>
        <v>0.27361963190184047</v>
      </c>
      <c r="I18" s="70"/>
      <c r="J18" s="70"/>
      <c r="K18" s="70"/>
      <c r="L18" s="70"/>
      <c r="M18" s="70"/>
      <c r="N18" s="70"/>
      <c r="O18" s="5"/>
      <c r="P18" s="5"/>
    </row>
    <row r="19" spans="1:20" s="22" customFormat="1" ht="11.5" customHeight="1">
      <c r="A19" s="156"/>
      <c r="B19" s="131">
        <v>7</v>
      </c>
      <c r="C19" s="130">
        <v>6.6833333333333336</v>
      </c>
      <c r="D19" s="130">
        <v>7.73</v>
      </c>
      <c r="E19" s="185">
        <v>8.17</v>
      </c>
      <c r="F19" s="185">
        <v>8.76</v>
      </c>
      <c r="G19" s="185">
        <v>10.36</v>
      </c>
      <c r="H19" s="212">
        <f t="shared" si="0"/>
        <v>0.2680538555691554</v>
      </c>
      <c r="I19" s="83"/>
      <c r="J19" s="83"/>
      <c r="K19" s="83"/>
      <c r="L19" s="83"/>
      <c r="M19" s="83"/>
      <c r="N19" s="83"/>
      <c r="O19" s="6"/>
      <c r="P19" s="6"/>
    </row>
    <row r="20" spans="1:20" s="22" customFormat="1" ht="11.5" customHeight="1">
      <c r="A20" s="157"/>
      <c r="B20" s="132">
        <v>8</v>
      </c>
      <c r="C20" s="133">
        <v>6.75</v>
      </c>
      <c r="D20" s="133">
        <v>7.7</v>
      </c>
      <c r="E20" s="186">
        <v>8.1199999999999992</v>
      </c>
      <c r="F20" s="186">
        <v>8.81</v>
      </c>
      <c r="G20" s="186">
        <v>10.26</v>
      </c>
      <c r="H20" s="213">
        <f t="shared" si="0"/>
        <v>0.26354679802955672</v>
      </c>
      <c r="I20" s="70"/>
      <c r="J20" s="70"/>
      <c r="K20" s="70"/>
      <c r="L20" s="70"/>
      <c r="M20" s="70"/>
      <c r="N20" s="70"/>
      <c r="O20" s="5"/>
      <c r="P20" s="5"/>
    </row>
    <row r="21" spans="1:20" s="22" customFormat="1" ht="11.5" customHeight="1">
      <c r="A21" s="156" t="s">
        <v>7</v>
      </c>
      <c r="B21" s="131">
        <v>9</v>
      </c>
      <c r="C21" s="130">
        <v>6.830000000000001</v>
      </c>
      <c r="D21" s="130">
        <v>7.73</v>
      </c>
      <c r="E21" s="185">
        <v>8.18</v>
      </c>
      <c r="F21" s="185">
        <v>9.06</v>
      </c>
      <c r="G21" s="185">
        <v>10.33</v>
      </c>
      <c r="H21" s="212">
        <f t="shared" si="0"/>
        <v>0.26283618581907087</v>
      </c>
      <c r="I21" s="70"/>
      <c r="J21" s="70"/>
      <c r="K21" s="70"/>
      <c r="L21" s="70"/>
      <c r="M21" s="70"/>
      <c r="N21" s="70"/>
      <c r="O21" s="5"/>
      <c r="P21" s="5"/>
    </row>
    <row r="22" spans="1:20" s="22" customFormat="1" ht="11.5" customHeight="1">
      <c r="A22" s="156"/>
      <c r="B22" s="131">
        <v>10</v>
      </c>
      <c r="C22" s="130">
        <v>6.8966666666666674</v>
      </c>
      <c r="D22" s="130">
        <v>7.8</v>
      </c>
      <c r="E22" s="185">
        <v>8.2799999999999994</v>
      </c>
      <c r="F22" s="185">
        <v>9.1999999999999993</v>
      </c>
      <c r="G22" s="185">
        <v>10.33</v>
      </c>
      <c r="H22" s="212">
        <f t="shared" si="0"/>
        <v>0.24758454106280214</v>
      </c>
      <c r="I22" s="70"/>
      <c r="J22" s="70"/>
      <c r="K22" s="70"/>
      <c r="L22" s="70"/>
      <c r="M22" s="70"/>
      <c r="N22" s="70"/>
      <c r="O22" s="5"/>
      <c r="P22" s="5"/>
    </row>
    <row r="23" spans="1:20" s="22" customFormat="1" ht="11.5" customHeight="1">
      <c r="A23" s="156"/>
      <c r="B23" s="131">
        <v>11</v>
      </c>
      <c r="C23" s="130">
        <v>6.956666666666667</v>
      </c>
      <c r="D23" s="130">
        <v>7.84</v>
      </c>
      <c r="E23" s="185">
        <v>8.39</v>
      </c>
      <c r="F23" s="185">
        <v>9.48</v>
      </c>
      <c r="G23" s="185">
        <v>10.38</v>
      </c>
      <c r="H23" s="212">
        <f t="shared" si="0"/>
        <v>0.23718712753277704</v>
      </c>
      <c r="I23" s="70"/>
      <c r="J23" s="70"/>
      <c r="K23" s="70"/>
      <c r="L23" s="70"/>
      <c r="M23" s="70"/>
      <c r="N23" s="70"/>
      <c r="O23" s="5"/>
      <c r="P23" s="5"/>
    </row>
    <row r="24" spans="1:20" s="22" customFormat="1" ht="11.5" customHeight="1">
      <c r="A24" s="157"/>
      <c r="B24" s="132">
        <v>12</v>
      </c>
      <c r="C24" s="130">
        <v>7.0133333333333328</v>
      </c>
      <c r="D24" s="130">
        <v>7.91</v>
      </c>
      <c r="E24" s="185">
        <v>8.59</v>
      </c>
      <c r="F24" s="185">
        <v>9.7200000000000006</v>
      </c>
      <c r="G24" s="185">
        <v>10.49</v>
      </c>
      <c r="H24" s="213">
        <f t="shared" si="0"/>
        <v>0.22118742724097795</v>
      </c>
      <c r="I24" s="70"/>
      <c r="J24" s="70"/>
      <c r="K24" s="70"/>
      <c r="L24" s="70"/>
      <c r="M24" s="70"/>
      <c r="N24" s="70"/>
      <c r="O24" s="5"/>
      <c r="P24" s="5"/>
    </row>
    <row r="25" spans="1:20" s="22" customFormat="1" ht="11.5" customHeight="1">
      <c r="A25" s="156" t="s">
        <v>8</v>
      </c>
      <c r="B25" s="129">
        <v>13</v>
      </c>
      <c r="C25" s="134">
        <v>6.9766666666666666</v>
      </c>
      <c r="D25" s="135">
        <v>7.92</v>
      </c>
      <c r="E25" s="188">
        <v>8.65</v>
      </c>
      <c r="F25" s="188">
        <v>9.7200000000000006</v>
      </c>
      <c r="G25" s="188">
        <v>10.58</v>
      </c>
      <c r="H25" s="214">
        <f t="shared" si="0"/>
        <v>0.22312138728323694</v>
      </c>
      <c r="I25" s="73"/>
      <c r="J25" s="73"/>
      <c r="K25" s="73"/>
      <c r="L25" s="73"/>
      <c r="M25" s="73"/>
      <c r="N25" s="73"/>
      <c r="O25" s="1"/>
      <c r="P25" s="1"/>
    </row>
    <row r="26" spans="1:20" s="22" customFormat="1" ht="11.5" customHeight="1">
      <c r="A26" s="156"/>
      <c r="B26" s="131">
        <v>14</v>
      </c>
      <c r="C26" s="130">
        <v>6.9833333333333334</v>
      </c>
      <c r="D26" s="136">
        <v>8.2200000000000006</v>
      </c>
      <c r="E26" s="189">
        <v>8.68</v>
      </c>
      <c r="F26" s="189">
        <v>9.6999999999999993</v>
      </c>
      <c r="G26" s="189">
        <v>10.79</v>
      </c>
      <c r="H26" s="212">
        <f t="shared" si="0"/>
        <v>0.24308755760368661</v>
      </c>
      <c r="I26" s="205"/>
      <c r="J26" s="73"/>
      <c r="K26" s="73"/>
      <c r="L26" s="73"/>
      <c r="M26" s="73"/>
      <c r="N26" s="73"/>
      <c r="O26" s="1"/>
      <c r="P26" s="1"/>
      <c r="T26" s="117"/>
    </row>
    <row r="27" spans="1:20" s="22" customFormat="1" ht="11.5" customHeight="1">
      <c r="A27" s="156"/>
      <c r="B27" s="131">
        <v>15</v>
      </c>
      <c r="C27" s="130">
        <v>7.0533333333333337</v>
      </c>
      <c r="D27" s="136">
        <v>8.2200000000000006</v>
      </c>
      <c r="E27" s="189">
        <v>8.65</v>
      </c>
      <c r="F27" s="189">
        <v>9.75</v>
      </c>
      <c r="G27" s="189">
        <v>11.02</v>
      </c>
      <c r="H27" s="212">
        <f t="shared" si="0"/>
        <v>0.2739884393063583</v>
      </c>
      <c r="I27" s="73"/>
      <c r="J27" s="70"/>
      <c r="K27" s="73"/>
      <c r="L27" s="73"/>
      <c r="M27" s="73"/>
      <c r="N27" s="70"/>
      <c r="O27" s="5"/>
      <c r="P27" s="1"/>
    </row>
    <row r="28" spans="1:20" s="22" customFormat="1" ht="11.5" customHeight="1">
      <c r="A28" s="157"/>
      <c r="B28" s="132">
        <v>16</v>
      </c>
      <c r="C28" s="133">
        <v>7.0466666666666669</v>
      </c>
      <c r="D28" s="137">
        <v>8.24</v>
      </c>
      <c r="E28" s="190">
        <v>8.61</v>
      </c>
      <c r="F28" s="190">
        <v>9.77</v>
      </c>
      <c r="G28" s="190">
        <v>10.97</v>
      </c>
      <c r="H28" s="213">
        <f t="shared" si="0"/>
        <v>0.27409988385598161</v>
      </c>
      <c r="I28" s="138"/>
      <c r="J28" s="70"/>
      <c r="K28" s="138"/>
      <c r="L28" s="138"/>
      <c r="M28" s="138"/>
      <c r="N28" s="70"/>
      <c r="O28" s="5"/>
      <c r="P28" s="1"/>
    </row>
    <row r="29" spans="1:20" s="22" customFormat="1" ht="11.5" customHeight="1">
      <c r="A29" s="158" t="s">
        <v>9</v>
      </c>
      <c r="B29" s="131">
        <v>17</v>
      </c>
      <c r="C29" s="130">
        <v>7.0200000000000005</v>
      </c>
      <c r="D29" s="136">
        <v>8.1199999999999992</v>
      </c>
      <c r="E29" s="189">
        <v>8.64</v>
      </c>
      <c r="F29" s="189">
        <v>9.84</v>
      </c>
      <c r="G29" s="189">
        <v>10.9</v>
      </c>
      <c r="H29" s="212">
        <f t="shared" si="0"/>
        <v>0.26157407407407396</v>
      </c>
      <c r="I29" s="310"/>
      <c r="J29" s="310"/>
      <c r="K29" s="310"/>
      <c r="L29" s="310"/>
      <c r="M29" s="310"/>
      <c r="N29" s="310" t="s">
        <v>27</v>
      </c>
      <c r="O29" s="307"/>
      <c r="P29" s="307"/>
    </row>
    <row r="30" spans="1:20" s="22" customFormat="1" ht="11.5" customHeight="1">
      <c r="A30" s="159"/>
      <c r="B30" s="131">
        <v>18</v>
      </c>
      <c r="C30" s="130">
        <v>6.9833333333333334</v>
      </c>
      <c r="D30" s="139">
        <v>8.1300000000000008</v>
      </c>
      <c r="E30" s="191">
        <v>8.59</v>
      </c>
      <c r="F30" s="191">
        <v>9.8699999999999992</v>
      </c>
      <c r="G30" s="191">
        <v>10.81</v>
      </c>
      <c r="H30" s="212">
        <f t="shared" si="0"/>
        <v>0.25844004656577413</v>
      </c>
      <c r="I30" s="70"/>
      <c r="J30" s="140"/>
      <c r="K30" s="70"/>
      <c r="L30" s="70"/>
      <c r="M30" s="70"/>
      <c r="N30" s="70"/>
      <c r="O30" s="5"/>
      <c r="P30" s="5"/>
    </row>
    <row r="31" spans="1:20" s="22" customFormat="1" ht="11.5" customHeight="1">
      <c r="A31" s="91"/>
      <c r="B31" s="131">
        <v>19</v>
      </c>
      <c r="C31" s="130">
        <v>6.96</v>
      </c>
      <c r="D31" s="141">
        <v>8.18</v>
      </c>
      <c r="E31" s="192">
        <v>8.6199999999999992</v>
      </c>
      <c r="F31" s="192">
        <v>9.84</v>
      </c>
      <c r="G31" s="192">
        <v>10.83</v>
      </c>
      <c r="H31" s="212">
        <f t="shared" si="0"/>
        <v>0.25638051044083543</v>
      </c>
      <c r="I31" s="84"/>
      <c r="J31" s="84"/>
      <c r="K31" s="70"/>
      <c r="L31" s="70"/>
      <c r="M31" s="70"/>
      <c r="N31" s="70"/>
      <c r="O31" s="5"/>
      <c r="P31" s="5"/>
    </row>
    <row r="32" spans="1:20" s="22" customFormat="1" ht="11.5" customHeight="1">
      <c r="A32" s="156"/>
      <c r="B32" s="131">
        <v>20</v>
      </c>
      <c r="C32" s="130">
        <v>6.916666666666667</v>
      </c>
      <c r="D32" s="142">
        <v>8.23</v>
      </c>
      <c r="E32" s="193">
        <v>8.58</v>
      </c>
      <c r="F32" s="193">
        <v>9.8800000000000008</v>
      </c>
      <c r="G32" s="193">
        <v>10.77</v>
      </c>
      <c r="H32" s="212">
        <f t="shared" si="0"/>
        <v>0.25524475524475521</v>
      </c>
      <c r="I32" s="84"/>
      <c r="J32" s="84"/>
      <c r="K32" s="143"/>
      <c r="L32" s="70"/>
      <c r="M32" s="70"/>
      <c r="N32" s="70"/>
      <c r="O32" s="5"/>
      <c r="P32" s="5"/>
    </row>
    <row r="33" spans="1:16" s="22" customFormat="1" ht="11.5" customHeight="1">
      <c r="A33" s="157"/>
      <c r="B33" s="132">
        <v>21</v>
      </c>
      <c r="C33" s="130">
        <v>6.916666666666667</v>
      </c>
      <c r="D33" s="144">
        <v>8.14</v>
      </c>
      <c r="E33" s="194">
        <v>8.56</v>
      </c>
      <c r="F33" s="194">
        <v>9.84</v>
      </c>
      <c r="G33" s="194">
        <v>10.73</v>
      </c>
      <c r="H33" s="213">
        <f t="shared" si="0"/>
        <v>0.25350467289719614</v>
      </c>
      <c r="I33" s="84"/>
      <c r="J33" s="84"/>
      <c r="K33" s="143"/>
      <c r="L33" s="70"/>
      <c r="M33" s="70"/>
      <c r="N33" s="70"/>
      <c r="O33" s="5"/>
      <c r="P33" s="5"/>
    </row>
    <row r="34" spans="1:16" s="22" customFormat="1" ht="11.5" customHeight="1">
      <c r="A34" s="156" t="s">
        <v>10</v>
      </c>
      <c r="B34" s="129">
        <v>22</v>
      </c>
      <c r="C34" s="134">
        <v>6.9233333333333329</v>
      </c>
      <c r="D34" s="145">
        <v>8.16</v>
      </c>
      <c r="E34" s="195">
        <v>8.57</v>
      </c>
      <c r="F34" s="195">
        <v>9.8699999999999992</v>
      </c>
      <c r="G34" s="195">
        <v>10.72</v>
      </c>
      <c r="H34" s="214">
        <f t="shared" si="0"/>
        <v>0.25087514585764303</v>
      </c>
      <c r="I34" s="146"/>
      <c r="J34" s="146"/>
      <c r="K34" s="146"/>
      <c r="L34" s="147"/>
      <c r="M34" s="70"/>
      <c r="N34" s="70"/>
      <c r="O34" s="5"/>
      <c r="P34" s="5"/>
    </row>
    <row r="35" spans="1:16" s="22" customFormat="1" ht="11.5" customHeight="1">
      <c r="A35" s="156"/>
      <c r="B35" s="131">
        <v>23</v>
      </c>
      <c r="C35" s="130">
        <v>6.876666666666666</v>
      </c>
      <c r="D35" s="142">
        <v>8.1999999999999993</v>
      </c>
      <c r="E35" s="193">
        <v>8.58</v>
      </c>
      <c r="F35" s="193">
        <v>9.89</v>
      </c>
      <c r="G35" s="193">
        <v>10.74</v>
      </c>
      <c r="H35" s="212">
        <f t="shared" si="0"/>
        <v>0.25174825174825166</v>
      </c>
      <c r="I35" s="143"/>
      <c r="J35" s="143"/>
      <c r="K35" s="143"/>
      <c r="L35" s="70"/>
      <c r="M35" s="70"/>
      <c r="N35" s="70"/>
      <c r="O35" s="5"/>
      <c r="P35" s="5"/>
    </row>
    <row r="36" spans="1:16" s="22" customFormat="1" ht="11.5" customHeight="1">
      <c r="A36" s="156"/>
      <c r="B36" s="131">
        <v>24</v>
      </c>
      <c r="C36" s="130">
        <v>6.8533333333333326</v>
      </c>
      <c r="D36" s="142">
        <v>8.2899999999999991</v>
      </c>
      <c r="E36" s="193">
        <v>8.58</v>
      </c>
      <c r="F36" s="193">
        <v>9.91</v>
      </c>
      <c r="G36" s="193">
        <v>10.66</v>
      </c>
      <c r="H36" s="212">
        <f t="shared" si="0"/>
        <v>0.24242424242424243</v>
      </c>
      <c r="I36" s="148"/>
      <c r="J36" s="148"/>
      <c r="K36" s="148"/>
      <c r="L36" s="149"/>
      <c r="M36" s="70"/>
      <c r="N36" s="70"/>
      <c r="O36" s="5"/>
      <c r="P36" s="5"/>
    </row>
    <row r="37" spans="1:16" s="22" customFormat="1" ht="11.5" customHeight="1">
      <c r="A37" s="157"/>
      <c r="B37" s="132">
        <v>25</v>
      </c>
      <c r="C37" s="133">
        <v>6.8466666666666667</v>
      </c>
      <c r="D37" s="144">
        <v>8.31</v>
      </c>
      <c r="E37" s="194">
        <v>8.61</v>
      </c>
      <c r="F37" s="194">
        <v>9.75</v>
      </c>
      <c r="G37" s="194">
        <v>10.54</v>
      </c>
      <c r="H37" s="213">
        <f t="shared" si="0"/>
        <v>0.22415795586527287</v>
      </c>
      <c r="I37" s="205"/>
      <c r="J37" s="143"/>
      <c r="K37" s="143"/>
      <c r="L37" s="70"/>
      <c r="M37" s="70"/>
      <c r="N37" s="70"/>
      <c r="O37" s="5"/>
      <c r="P37" s="5"/>
    </row>
    <row r="38" spans="1:16" s="22" customFormat="1" ht="18" customHeight="1">
      <c r="A38" s="156" t="s">
        <v>29</v>
      </c>
      <c r="B38" s="131">
        <v>26</v>
      </c>
      <c r="C38" s="130">
        <v>6.84</v>
      </c>
      <c r="D38" s="142">
        <v>8.32</v>
      </c>
      <c r="E38" s="193">
        <v>8.6</v>
      </c>
      <c r="F38" s="193">
        <v>9.67</v>
      </c>
      <c r="G38" s="193">
        <v>10.39</v>
      </c>
      <c r="H38" s="214">
        <f t="shared" si="0"/>
        <v>0.20813953488372094</v>
      </c>
      <c r="I38" s="143"/>
      <c r="J38" s="143"/>
      <c r="K38" s="73" t="s">
        <v>28</v>
      </c>
      <c r="L38" s="83"/>
      <c r="M38" s="83"/>
      <c r="N38" s="83"/>
      <c r="O38" s="6"/>
      <c r="P38" s="6"/>
    </row>
    <row r="39" spans="1:16" s="22" customFormat="1" ht="11.5" customHeight="1">
      <c r="A39" s="156"/>
      <c r="B39" s="131">
        <v>27</v>
      </c>
      <c r="C39" s="130">
        <v>6.836666666666666</v>
      </c>
      <c r="D39" s="142">
        <v>8.4499999999999993</v>
      </c>
      <c r="E39" s="193">
        <v>8.58</v>
      </c>
      <c r="F39" s="193">
        <v>9.6199999999999992</v>
      </c>
      <c r="G39" s="193">
        <v>10.18</v>
      </c>
      <c r="H39" s="212">
        <f t="shared" si="0"/>
        <v>0.18648018648018638</v>
      </c>
      <c r="I39" s="70"/>
      <c r="J39" s="140"/>
      <c r="K39" s="150"/>
      <c r="L39" s="70"/>
      <c r="M39" s="70"/>
      <c r="N39" s="70"/>
      <c r="O39" s="5"/>
      <c r="P39" s="5"/>
    </row>
    <row r="40" spans="1:16" s="22" customFormat="1" ht="11.5" customHeight="1">
      <c r="A40" s="156"/>
      <c r="B40" s="131">
        <v>28</v>
      </c>
      <c r="C40" s="130">
        <v>6.8500000000000005</v>
      </c>
      <c r="D40" s="142">
        <v>8.4499999999999993</v>
      </c>
      <c r="E40" s="193">
        <v>8.59</v>
      </c>
      <c r="F40" s="193">
        <v>9.67</v>
      </c>
      <c r="G40" s="193">
        <v>10.11</v>
      </c>
      <c r="H40" s="212">
        <f t="shared" si="0"/>
        <v>0.17694994179278223</v>
      </c>
      <c r="I40" s="70"/>
      <c r="J40" s="70"/>
      <c r="K40" s="150"/>
      <c r="L40" s="70"/>
      <c r="M40" s="70"/>
      <c r="N40" s="70"/>
      <c r="O40" s="5"/>
      <c r="P40" s="5"/>
    </row>
    <row r="41" spans="1:16" s="22" customFormat="1" ht="11.5" customHeight="1">
      <c r="A41" s="156"/>
      <c r="B41" s="131">
        <v>29</v>
      </c>
      <c r="C41" s="130">
        <v>6.8966666666666656</v>
      </c>
      <c r="D41" s="142">
        <v>8.4600000000000009</v>
      </c>
      <c r="E41" s="193">
        <v>8.5399999999999991</v>
      </c>
      <c r="F41" s="193">
        <v>9.56</v>
      </c>
      <c r="G41" s="193">
        <v>10.029999999999999</v>
      </c>
      <c r="H41" s="212">
        <f t="shared" si="0"/>
        <v>0.17447306791569095</v>
      </c>
      <c r="I41" s="70"/>
      <c r="J41" s="70"/>
      <c r="K41" s="70"/>
      <c r="L41" s="70"/>
      <c r="M41" s="70"/>
      <c r="N41" s="70"/>
      <c r="O41" s="5"/>
      <c r="P41" s="5"/>
    </row>
    <row r="42" spans="1:16" s="22" customFormat="1" ht="11.5" customHeight="1">
      <c r="A42" s="157"/>
      <c r="B42" s="132">
        <v>30</v>
      </c>
      <c r="C42" s="130">
        <v>6.9433333333333325</v>
      </c>
      <c r="D42" s="144">
        <v>8.43</v>
      </c>
      <c r="E42" s="194">
        <v>8.4600000000000009</v>
      </c>
      <c r="F42" s="194">
        <v>9.56</v>
      </c>
      <c r="G42" s="194">
        <v>9.94</v>
      </c>
      <c r="H42" s="213">
        <f t="shared" si="0"/>
        <v>0.17494089834515347</v>
      </c>
      <c r="I42" s="143"/>
      <c r="J42" s="70"/>
      <c r="K42" s="70"/>
      <c r="L42" s="70"/>
      <c r="M42" s="70"/>
      <c r="N42" s="70"/>
      <c r="O42" s="5"/>
      <c r="P42" s="5"/>
    </row>
    <row r="43" spans="1:16" s="22" customFormat="1" ht="11.5" customHeight="1">
      <c r="A43" s="156" t="s">
        <v>30</v>
      </c>
      <c r="B43" s="129">
        <v>31</v>
      </c>
      <c r="C43" s="134">
        <v>6.996666666666667</v>
      </c>
      <c r="D43" s="145">
        <v>8.42</v>
      </c>
      <c r="E43" s="195">
        <v>8.44</v>
      </c>
      <c r="F43" s="195">
        <v>9.43</v>
      </c>
      <c r="G43" s="195">
        <v>9.86</v>
      </c>
      <c r="H43" s="214">
        <f t="shared" si="0"/>
        <v>0.16824644549763024</v>
      </c>
      <c r="I43" s="143"/>
      <c r="J43" s="143"/>
      <c r="K43" s="143"/>
      <c r="L43" s="70"/>
      <c r="M43" s="70"/>
      <c r="N43" s="70"/>
      <c r="O43" s="5"/>
      <c r="P43" s="5"/>
    </row>
    <row r="44" spans="1:16" s="22" customFormat="1" ht="11.5" customHeight="1">
      <c r="A44" s="156"/>
      <c r="B44" s="131">
        <v>32</v>
      </c>
      <c r="C44" s="130">
        <v>7.0466666666666669</v>
      </c>
      <c r="D44" s="136">
        <v>8.41</v>
      </c>
      <c r="E44" s="189">
        <v>8.42</v>
      </c>
      <c r="F44" s="189">
        <v>9.44</v>
      </c>
      <c r="G44" s="189">
        <v>9.6</v>
      </c>
      <c r="H44" s="212">
        <f t="shared" si="0"/>
        <v>0.14014251781472686</v>
      </c>
      <c r="I44" s="73"/>
      <c r="J44" s="73"/>
      <c r="K44" s="73"/>
      <c r="L44" s="73"/>
      <c r="M44" s="73"/>
      <c r="N44" s="73"/>
      <c r="O44" s="1"/>
      <c r="P44" s="1"/>
    </row>
    <row r="45" spans="1:16" s="22" customFormat="1" ht="11.5" customHeight="1">
      <c r="A45" s="156"/>
      <c r="B45" s="131">
        <v>33</v>
      </c>
      <c r="C45" s="130">
        <v>7.0133333333333328</v>
      </c>
      <c r="D45" s="136">
        <v>8.42</v>
      </c>
      <c r="E45" s="189">
        <v>8.41</v>
      </c>
      <c r="F45" s="189">
        <v>9.44</v>
      </c>
      <c r="G45" s="189">
        <v>9.52</v>
      </c>
      <c r="H45" s="212">
        <f t="shared" si="0"/>
        <v>0.13198573127229474</v>
      </c>
      <c r="I45" s="70"/>
      <c r="J45" s="70"/>
      <c r="K45" s="150"/>
      <c r="L45" s="73"/>
      <c r="M45" s="73"/>
      <c r="N45" s="73"/>
      <c r="O45" s="1"/>
      <c r="P45" s="1"/>
    </row>
    <row r="46" spans="1:16" s="22" customFormat="1" ht="11.5" customHeight="1">
      <c r="A46" s="156"/>
      <c r="B46" s="131">
        <v>34</v>
      </c>
      <c r="C46" s="130">
        <v>7.0633333333333335</v>
      </c>
      <c r="D46" s="136">
        <v>8.43</v>
      </c>
      <c r="E46" s="189">
        <v>8.42</v>
      </c>
      <c r="F46" s="189">
        <v>9.4499999999999993</v>
      </c>
      <c r="G46" s="189">
        <v>9.48</v>
      </c>
      <c r="H46" s="212">
        <f t="shared" si="0"/>
        <v>0.12589073634204273</v>
      </c>
      <c r="I46" s="73"/>
      <c r="J46" s="73"/>
      <c r="K46" s="73"/>
      <c r="L46" s="73"/>
      <c r="M46" s="73"/>
      <c r="N46" s="73"/>
      <c r="O46" s="1"/>
      <c r="P46" s="1"/>
    </row>
    <row r="47" spans="1:16" s="22" customFormat="1" ht="11.5" customHeight="1">
      <c r="A47" s="157"/>
      <c r="B47" s="132">
        <v>35</v>
      </c>
      <c r="C47" s="133">
        <v>7.1099999999999994</v>
      </c>
      <c r="D47" s="151">
        <v>8.4</v>
      </c>
      <c r="E47" s="196">
        <v>8.3800000000000008</v>
      </c>
      <c r="F47" s="196">
        <v>9.49</v>
      </c>
      <c r="G47" s="196">
        <v>9.4700000000000006</v>
      </c>
      <c r="H47" s="213">
        <f t="shared" si="0"/>
        <v>0.13007159904534604</v>
      </c>
      <c r="I47" s="73"/>
      <c r="J47" s="73"/>
      <c r="K47" s="73"/>
      <c r="L47" s="73"/>
      <c r="M47" s="73"/>
      <c r="N47" s="73"/>
      <c r="O47" s="1"/>
      <c r="P47" s="1"/>
    </row>
    <row r="48" spans="1:16" s="22" customFormat="1" ht="11.5" customHeight="1">
      <c r="A48" s="156" t="s">
        <v>31</v>
      </c>
      <c r="B48" s="131">
        <v>36</v>
      </c>
      <c r="C48" s="130">
        <v>7.1333333333333329</v>
      </c>
      <c r="D48" s="136">
        <v>8.4</v>
      </c>
      <c r="E48" s="189">
        <v>8.39</v>
      </c>
      <c r="F48" s="189">
        <v>9.64</v>
      </c>
      <c r="G48" s="189">
        <v>9.41</v>
      </c>
      <c r="H48" s="212">
        <f t="shared" si="0"/>
        <v>0.12157330154946355</v>
      </c>
      <c r="I48" s="143"/>
      <c r="J48" s="143"/>
      <c r="K48" s="143"/>
      <c r="L48" s="73"/>
      <c r="M48" s="73"/>
      <c r="N48" s="73"/>
      <c r="O48" s="1"/>
      <c r="P48" s="1"/>
    </row>
    <row r="49" spans="1:16" s="22" customFormat="1" ht="11.5" customHeight="1">
      <c r="A49" s="156"/>
      <c r="B49" s="131">
        <v>37</v>
      </c>
      <c r="C49" s="130">
        <v>7.1499999999999995</v>
      </c>
      <c r="D49" s="136">
        <v>8.43</v>
      </c>
      <c r="E49" s="189">
        <v>8.49</v>
      </c>
      <c r="F49" s="189">
        <v>9.81</v>
      </c>
      <c r="G49" s="189">
        <v>9.3800000000000008</v>
      </c>
      <c r="H49" s="212">
        <f t="shared" si="0"/>
        <v>0.10482921083627805</v>
      </c>
      <c r="I49" s="73"/>
      <c r="J49" s="73"/>
      <c r="K49" s="73"/>
      <c r="L49" s="73"/>
      <c r="M49" s="73"/>
      <c r="N49" s="73"/>
      <c r="O49" s="1"/>
      <c r="P49" s="1"/>
    </row>
    <row r="50" spans="1:16" s="22" customFormat="1" ht="11.5" customHeight="1">
      <c r="A50" s="156"/>
      <c r="B50" s="131">
        <v>38</v>
      </c>
      <c r="C50" s="130">
        <v>7.2266666666666666</v>
      </c>
      <c r="D50" s="136">
        <v>8.41</v>
      </c>
      <c r="E50" s="189">
        <v>8.5399999999999991</v>
      </c>
      <c r="F50" s="189">
        <v>9.8000000000000007</v>
      </c>
      <c r="G50" s="189">
        <v>9.42</v>
      </c>
      <c r="H50" s="212">
        <f t="shared" si="0"/>
        <v>0.10304449648711955</v>
      </c>
      <c r="I50" s="70"/>
      <c r="J50" s="70"/>
      <c r="K50" s="150"/>
      <c r="L50" s="73"/>
      <c r="M50" s="73"/>
      <c r="N50" s="73"/>
      <c r="O50" s="1"/>
      <c r="P50" s="1"/>
    </row>
    <row r="51" spans="1:16" s="22" customFormat="1" ht="11.5" customHeight="1">
      <c r="A51" s="156"/>
      <c r="B51" s="131">
        <v>39</v>
      </c>
      <c r="C51" s="130">
        <v>7.2666666666666666</v>
      </c>
      <c r="D51" s="136">
        <v>8.44</v>
      </c>
      <c r="E51" s="189">
        <v>8.52</v>
      </c>
      <c r="F51" s="189">
        <v>9.91</v>
      </c>
      <c r="G51" s="189">
        <v>9.39</v>
      </c>
      <c r="H51" s="212">
        <f t="shared" si="0"/>
        <v>0.10211267605633823</v>
      </c>
      <c r="I51" s="73"/>
      <c r="J51" s="73"/>
      <c r="K51" s="73"/>
      <c r="L51" s="73"/>
      <c r="M51" s="73"/>
      <c r="N51" s="73"/>
      <c r="O51" s="1"/>
      <c r="P51" s="1"/>
    </row>
    <row r="52" spans="1:16" s="22" customFormat="1" ht="11.5" customHeight="1">
      <c r="A52" s="157"/>
      <c r="B52" s="132">
        <v>40</v>
      </c>
      <c r="C52" s="130">
        <v>7.2600000000000007</v>
      </c>
      <c r="D52" s="151">
        <v>8.4600000000000009</v>
      </c>
      <c r="E52" s="196">
        <v>8.59</v>
      </c>
      <c r="F52" s="196">
        <v>9.89</v>
      </c>
      <c r="G52" s="196">
        <v>9.39</v>
      </c>
      <c r="H52" s="213">
        <f t="shared" si="0"/>
        <v>9.3131548311990775E-2</v>
      </c>
      <c r="I52" s="73"/>
      <c r="J52" s="73"/>
      <c r="K52" s="73"/>
      <c r="L52" s="73"/>
      <c r="M52" s="73"/>
      <c r="N52" s="73"/>
      <c r="O52" s="1"/>
      <c r="P52" s="1"/>
    </row>
    <row r="53" spans="1:16" s="22" customFormat="1" ht="11.5" customHeight="1">
      <c r="A53" s="156" t="s">
        <v>32</v>
      </c>
      <c r="B53" s="129">
        <v>41</v>
      </c>
      <c r="C53" s="134">
        <v>7.2700000000000005</v>
      </c>
      <c r="D53" s="135">
        <v>8.4700000000000006</v>
      </c>
      <c r="E53" s="188">
        <v>8.67</v>
      </c>
      <c r="F53" s="188">
        <v>9.98</v>
      </c>
      <c r="G53" s="188">
        <v>9.42</v>
      </c>
      <c r="H53" s="214">
        <f t="shared" si="0"/>
        <v>8.6505190311418678E-2</v>
      </c>
      <c r="I53" s="143"/>
      <c r="J53" s="143"/>
      <c r="K53" s="143"/>
      <c r="L53" s="73"/>
      <c r="M53" s="73"/>
      <c r="N53" s="73"/>
      <c r="O53" s="1"/>
      <c r="P53" s="1"/>
    </row>
    <row r="54" spans="1:16" s="22" customFormat="1" ht="11.5" customHeight="1">
      <c r="A54" s="156"/>
      <c r="B54" s="131">
        <v>42</v>
      </c>
      <c r="C54" s="130">
        <v>7.2766666666666664</v>
      </c>
      <c r="D54" s="136">
        <v>8.4499999999999993</v>
      </c>
      <c r="E54" s="189">
        <v>8.77</v>
      </c>
      <c r="F54" s="189">
        <v>10.02</v>
      </c>
      <c r="G54" s="189">
        <v>9.4</v>
      </c>
      <c r="H54" s="212">
        <f t="shared" si="0"/>
        <v>7.1835803876852955E-2</v>
      </c>
      <c r="I54" s="143"/>
      <c r="J54" s="143"/>
      <c r="K54" s="150"/>
      <c r="L54" s="152"/>
      <c r="M54" s="73"/>
      <c r="N54" s="73"/>
      <c r="O54" s="1"/>
      <c r="P54" s="1"/>
    </row>
    <row r="55" spans="1:16" s="22" customFormat="1" ht="11.5" customHeight="1">
      <c r="A55" s="156"/>
      <c r="B55" s="131">
        <v>43</v>
      </c>
      <c r="C55" s="130">
        <v>7.2966666666666669</v>
      </c>
      <c r="D55" s="136">
        <v>8.4600000000000009</v>
      </c>
      <c r="E55" s="189">
        <v>8.86</v>
      </c>
      <c r="F55" s="189">
        <v>10.029999999999999</v>
      </c>
      <c r="G55" s="189">
        <v>9.49</v>
      </c>
      <c r="H55" s="212">
        <f t="shared" si="0"/>
        <v>7.1106094808126574E-2</v>
      </c>
      <c r="I55" s="73"/>
      <c r="J55" s="73"/>
      <c r="K55" s="73"/>
      <c r="L55" s="73"/>
      <c r="M55" s="73"/>
      <c r="N55" s="73"/>
      <c r="O55" s="1"/>
      <c r="P55" s="1"/>
    </row>
    <row r="56" spans="1:16" s="22" customFormat="1" ht="11.5" customHeight="1">
      <c r="A56" s="157"/>
      <c r="B56" s="132">
        <v>44</v>
      </c>
      <c r="C56" s="133">
        <v>7.3466666666666667</v>
      </c>
      <c r="D56" s="151">
        <v>8.49</v>
      </c>
      <c r="E56" s="196">
        <v>8.9</v>
      </c>
      <c r="F56" s="196">
        <v>10.15</v>
      </c>
      <c r="G56" s="196">
        <v>9.5399999999999991</v>
      </c>
      <c r="H56" s="213">
        <f t="shared" si="0"/>
        <v>7.1910112359550471E-2</v>
      </c>
      <c r="I56" s="73"/>
      <c r="J56" s="73"/>
      <c r="K56" s="73"/>
      <c r="L56" s="73"/>
      <c r="M56" s="73"/>
      <c r="N56" s="73"/>
      <c r="O56" s="1"/>
      <c r="P56" s="1"/>
    </row>
    <row r="57" spans="1:16" s="22" customFormat="1" ht="11.5" customHeight="1">
      <c r="A57" s="156" t="s">
        <v>33</v>
      </c>
      <c r="B57" s="131">
        <v>45</v>
      </c>
      <c r="C57" s="130">
        <v>7.37</v>
      </c>
      <c r="D57" s="136">
        <v>8.5299999999999994</v>
      </c>
      <c r="E57" s="189">
        <v>9.02</v>
      </c>
      <c r="F57" s="189">
        <v>10.199999999999999</v>
      </c>
      <c r="G57" s="189">
        <v>9.64</v>
      </c>
      <c r="H57" s="212">
        <f t="shared" si="0"/>
        <v>6.8736141906873716E-2</v>
      </c>
      <c r="I57" s="143"/>
      <c r="J57" s="143"/>
      <c r="K57" s="143"/>
      <c r="L57" s="73"/>
      <c r="M57" s="73"/>
      <c r="N57" s="73"/>
      <c r="O57" s="1"/>
      <c r="P57" s="1"/>
    </row>
    <row r="58" spans="1:16" s="22" customFormat="1" ht="11.5" customHeight="1">
      <c r="A58" s="156"/>
      <c r="B58" s="131">
        <v>46</v>
      </c>
      <c r="C58" s="130">
        <v>7.4099999999999993</v>
      </c>
      <c r="D58" s="136">
        <v>8.6199999999999992</v>
      </c>
      <c r="E58" s="189">
        <v>9.02</v>
      </c>
      <c r="F58" s="189">
        <v>10.44</v>
      </c>
      <c r="G58" s="189">
        <v>9.8000000000000007</v>
      </c>
      <c r="H58" s="212">
        <f t="shared" si="0"/>
        <v>8.6474501108647628E-2</v>
      </c>
      <c r="I58" s="65"/>
      <c r="J58" s="143"/>
      <c r="K58" s="150"/>
      <c r="L58" s="73"/>
      <c r="M58" s="73"/>
      <c r="N58" s="73"/>
      <c r="O58" s="1"/>
      <c r="P58" s="1"/>
    </row>
    <row r="59" spans="1:16" s="22" customFormat="1" ht="11.5" customHeight="1">
      <c r="A59" s="156"/>
      <c r="B59" s="131">
        <v>47</v>
      </c>
      <c r="C59" s="130">
        <v>7.4333333333333336</v>
      </c>
      <c r="D59" s="136">
        <v>8.68</v>
      </c>
      <c r="E59" s="189">
        <v>9.02</v>
      </c>
      <c r="F59" s="189">
        <v>10.43</v>
      </c>
      <c r="G59" s="189"/>
      <c r="H59" s="212"/>
      <c r="I59" s="73"/>
      <c r="J59" s="73"/>
      <c r="K59" s="73"/>
      <c r="L59" s="73"/>
      <c r="M59" s="73"/>
      <c r="N59" s="73"/>
      <c r="O59" s="1"/>
      <c r="P59" s="1"/>
    </row>
    <row r="60" spans="1:16" s="22" customFormat="1" ht="11.5" customHeight="1">
      <c r="A60" s="157"/>
      <c r="B60" s="132">
        <v>48</v>
      </c>
      <c r="C60" s="130">
        <v>7.4333333333333327</v>
      </c>
      <c r="D60" s="136">
        <v>8.77</v>
      </c>
      <c r="E60" s="189">
        <v>9.11</v>
      </c>
      <c r="F60" s="189">
        <v>10.55</v>
      </c>
      <c r="G60" s="189"/>
      <c r="H60" s="212"/>
      <c r="I60" s="73"/>
      <c r="J60" s="73"/>
      <c r="K60" s="73"/>
      <c r="L60" s="73"/>
      <c r="M60" s="73"/>
      <c r="N60" s="73"/>
      <c r="O60" s="1"/>
      <c r="P60" s="1"/>
    </row>
    <row r="61" spans="1:16" s="22" customFormat="1" ht="11.5" customHeight="1">
      <c r="A61" s="156" t="s">
        <v>34</v>
      </c>
      <c r="B61" s="129">
        <v>49</v>
      </c>
      <c r="C61" s="134">
        <v>7.4733333333333336</v>
      </c>
      <c r="D61" s="135">
        <v>8.76</v>
      </c>
      <c r="E61" s="188">
        <v>8.9600000000000009</v>
      </c>
      <c r="F61" s="188">
        <v>10.58</v>
      </c>
      <c r="G61" s="188"/>
      <c r="H61" s="214"/>
      <c r="I61" s="73"/>
      <c r="J61" s="73"/>
      <c r="K61" s="73"/>
      <c r="L61" s="73"/>
      <c r="M61" s="73"/>
      <c r="N61" s="73"/>
      <c r="O61" s="1"/>
      <c r="P61" s="1"/>
    </row>
    <row r="62" spans="1:16" s="22" customFormat="1" ht="11.5" customHeight="1">
      <c r="A62" s="156"/>
      <c r="B62" s="131">
        <v>50</v>
      </c>
      <c r="C62" s="130">
        <v>7.47</v>
      </c>
      <c r="D62" s="136">
        <v>8.7799999999999994</v>
      </c>
      <c r="E62" s="189">
        <v>9.1300000000000008</v>
      </c>
      <c r="F62" s="189">
        <v>10.63</v>
      </c>
      <c r="G62" s="189"/>
      <c r="H62" s="212"/>
      <c r="I62" s="65"/>
      <c r="J62" s="143"/>
      <c r="K62" s="150"/>
      <c r="L62" s="73"/>
      <c r="M62" s="73"/>
      <c r="N62" s="73"/>
      <c r="O62" s="1"/>
      <c r="P62" s="1"/>
    </row>
    <row r="63" spans="1:16" s="22" customFormat="1" ht="11.5" customHeight="1">
      <c r="A63" s="156"/>
      <c r="B63" s="131">
        <v>51</v>
      </c>
      <c r="C63" s="130">
        <v>7.4933333333333323</v>
      </c>
      <c r="D63" s="136">
        <v>8.76</v>
      </c>
      <c r="E63" s="189">
        <v>9.2100000000000009</v>
      </c>
      <c r="F63" s="189">
        <v>10.67</v>
      </c>
      <c r="G63" s="189"/>
      <c r="H63" s="155"/>
      <c r="I63" s="73"/>
      <c r="J63" s="73"/>
      <c r="K63" s="73"/>
      <c r="L63" s="73"/>
      <c r="M63" s="73"/>
      <c r="N63" s="73"/>
      <c r="O63" s="1"/>
      <c r="P63" s="1"/>
    </row>
    <row r="64" spans="1:16" s="13" customFormat="1" ht="11.5" customHeight="1">
      <c r="A64" s="160"/>
      <c r="B64" s="161">
        <v>52</v>
      </c>
      <c r="C64" s="162">
        <v>7.53</v>
      </c>
      <c r="D64" s="163">
        <v>8.69</v>
      </c>
      <c r="E64" s="197">
        <v>9.1999999999999993</v>
      </c>
      <c r="F64" s="197">
        <v>10.71</v>
      </c>
      <c r="G64" s="197"/>
      <c r="H64" s="164"/>
      <c r="I64" s="73"/>
      <c r="J64" s="73"/>
      <c r="K64" s="73"/>
      <c r="L64" s="73"/>
      <c r="M64" s="73"/>
      <c r="N64" s="73"/>
      <c r="O64" s="1"/>
      <c r="P64" s="1"/>
    </row>
    <row r="65" spans="1:14" ht="16">
      <c r="A65" s="73"/>
      <c r="B65" s="153"/>
      <c r="C65" s="154"/>
      <c r="D65" s="154"/>
      <c r="E65" s="154"/>
      <c r="F65" s="154"/>
      <c r="G65" s="154"/>
      <c r="H65" s="140"/>
      <c r="I65" s="73"/>
      <c r="J65" s="73"/>
      <c r="K65" s="73"/>
      <c r="L65" s="73"/>
      <c r="M65" s="73"/>
      <c r="N65" s="73"/>
    </row>
    <row r="66" spans="1:14" ht="16">
      <c r="A66" s="73" t="s">
        <v>35</v>
      </c>
      <c r="B66" s="118"/>
      <c r="C66" s="73"/>
      <c r="D66" s="73"/>
      <c r="E66" s="73"/>
      <c r="F66" s="73"/>
      <c r="G66" s="73"/>
      <c r="H66" s="73"/>
      <c r="I66" s="73"/>
      <c r="J66" s="73"/>
      <c r="K66" s="73"/>
      <c r="L66" s="73"/>
      <c r="M66" s="73"/>
      <c r="N66" s="73"/>
    </row>
    <row r="67" spans="1:14" ht="16">
      <c r="A67" s="73"/>
      <c r="B67" s="118"/>
      <c r="C67" s="73"/>
      <c r="D67" s="73"/>
      <c r="E67" s="73"/>
      <c r="F67" s="73"/>
      <c r="G67" s="73"/>
      <c r="H67" s="73"/>
      <c r="I67" s="73"/>
      <c r="J67" s="73"/>
      <c r="K67" s="73"/>
      <c r="L67" s="73"/>
      <c r="M67" s="73"/>
      <c r="N67" s="73"/>
    </row>
  </sheetData>
  <sheetProtection selectLockedCells="1" selectUnlockedCells="1"/>
  <mergeCells count="5">
    <mergeCell ref="J1:K1"/>
    <mergeCell ref="A8:I8"/>
    <mergeCell ref="A11:I11"/>
    <mergeCell ref="I29:N29"/>
    <mergeCell ref="O29:P29"/>
  </mergeCells>
  <pageMargins left="0.2361111111111111" right="0.17430555555555555" top="0.2013888888888889" bottom="0.2326388888888889" header="0.51180555555555551" footer="0.51180555555555551"/>
  <pageSetup paperSize="9" scale="75" firstPageNumber="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3:X66"/>
  <sheetViews>
    <sheetView topLeftCell="A7" zoomScale="90" zoomScaleNormal="90" workbookViewId="0">
      <selection activeCell="K32" sqref="K32"/>
    </sheetView>
  </sheetViews>
  <sheetFormatPr baseColWidth="10" defaultColWidth="11.54296875" defaultRowHeight="12.5"/>
  <cols>
    <col min="1" max="1" width="24.54296875" style="1" customWidth="1"/>
    <col min="2" max="2" width="8.81640625" style="1" customWidth="1"/>
    <col min="3" max="3" width="9" style="1" customWidth="1"/>
    <col min="4" max="6" width="6.81640625" style="1" customWidth="1"/>
    <col min="7" max="7" width="13.453125" style="1" customWidth="1"/>
    <col min="8" max="8" width="8.26953125" style="1" customWidth="1"/>
    <col min="9" max="14" width="11.54296875" style="1"/>
    <col min="15" max="15" width="8.54296875" style="1" customWidth="1"/>
    <col min="16" max="16" width="19.26953125" style="1" customWidth="1"/>
    <col min="17" max="17" width="10.453125" style="1" customWidth="1"/>
    <col min="18" max="21" width="7" style="1" customWidth="1"/>
    <col min="22" max="22" width="11.453125" style="1" customWidth="1"/>
    <col min="23" max="16384" width="11.54296875" style="1"/>
  </cols>
  <sheetData>
    <row r="3" spans="1:23" ht="15.5">
      <c r="M3" s="32" t="s">
        <v>39</v>
      </c>
      <c r="N3" s="32"/>
    </row>
    <row r="6" spans="1:23" s="73" customFormat="1" ht="16">
      <c r="Q6" s="74"/>
    </row>
    <row r="7" spans="1:23" s="76" customFormat="1" ht="18.5">
      <c r="A7" s="75" t="s">
        <v>40</v>
      </c>
      <c r="B7" s="75"/>
      <c r="Q7" s="77"/>
    </row>
    <row r="8" spans="1:23" s="73" customFormat="1" ht="13.15" customHeight="1"/>
    <row r="9" spans="1:23" s="73" customFormat="1" ht="12.65" customHeight="1">
      <c r="A9" s="298" t="s">
        <v>72</v>
      </c>
      <c r="B9" s="298"/>
      <c r="C9" s="298"/>
      <c r="D9" s="298"/>
      <c r="E9" s="298"/>
      <c r="F9" s="298"/>
      <c r="G9" s="298"/>
      <c r="I9" s="311"/>
      <c r="J9" s="311"/>
      <c r="K9" s="311"/>
      <c r="L9" s="311"/>
      <c r="M9" s="311"/>
      <c r="N9" s="98"/>
      <c r="P9" s="298" t="s">
        <v>72</v>
      </c>
      <c r="Q9" s="298"/>
      <c r="R9" s="298"/>
      <c r="S9" s="298"/>
      <c r="T9" s="298"/>
      <c r="U9" s="298"/>
      <c r="V9" s="298"/>
    </row>
    <row r="10" spans="1:23" s="70" customFormat="1" ht="34.15" customHeight="1">
      <c r="A10" s="298" t="s">
        <v>68</v>
      </c>
      <c r="B10" s="298"/>
      <c r="C10" s="298"/>
      <c r="D10" s="298"/>
      <c r="E10" s="298"/>
      <c r="F10" s="298"/>
      <c r="G10" s="298"/>
      <c r="I10" s="296" t="str">
        <f>CONCATENATE("Evolution des volumes de"," ",A9," abattus : ",TEXT(T28,"0,0%")," entre 2023 et 2024")</f>
        <v>Evolution des volumes de Total ovins de réforme  abattus : -8,6% entre 2023 et 2024</v>
      </c>
      <c r="J10" s="296"/>
      <c r="K10" s="296"/>
      <c r="L10" s="296"/>
      <c r="M10" s="296"/>
      <c r="N10" s="296"/>
      <c r="O10" s="296"/>
      <c r="P10" s="80" t="s">
        <v>69</v>
      </c>
      <c r="Q10" s="81"/>
      <c r="R10" s="82"/>
      <c r="S10" s="82"/>
      <c r="T10" s="82"/>
      <c r="U10" s="82"/>
      <c r="V10" s="82"/>
    </row>
    <row r="11" spans="1:23" s="5" customFormat="1" ht="17.5" customHeight="1">
      <c r="C11" s="6"/>
      <c r="D11" s="6"/>
      <c r="E11" s="6"/>
      <c r="F11" s="6"/>
      <c r="I11" s="296" t="str">
        <f>CONCATENATE(TEXT(V28,"0,0%"), "sur les 9  premiers mois de l'année en 2024 et 2025")</f>
        <v>-4,6%sur les 9  premiers mois de l'année en 2024 et 2025</v>
      </c>
      <c r="J11" s="296"/>
      <c r="K11" s="296"/>
      <c r="L11" s="296"/>
      <c r="M11" s="296"/>
      <c r="N11" s="296"/>
      <c r="O11" s="296"/>
      <c r="R11" s="6"/>
      <c r="S11" s="6"/>
      <c r="T11" s="6"/>
      <c r="U11" s="6"/>
    </row>
    <row r="12" spans="1:23" s="5" customFormat="1" ht="14.9" customHeight="1">
      <c r="A12" s="294" t="s">
        <v>4</v>
      </c>
      <c r="B12" s="291" t="s">
        <v>94</v>
      </c>
      <c r="C12" s="291">
        <v>2022</v>
      </c>
      <c r="D12" s="291">
        <v>2023</v>
      </c>
      <c r="E12" s="291">
        <v>2024</v>
      </c>
      <c r="F12" s="291">
        <v>2025</v>
      </c>
      <c r="G12" s="289" t="s">
        <v>95</v>
      </c>
      <c r="P12" s="294" t="s">
        <v>58</v>
      </c>
      <c r="Q12" s="291" t="s">
        <v>94</v>
      </c>
      <c r="R12" s="291">
        <v>2022</v>
      </c>
      <c r="S12" s="291">
        <v>2023</v>
      </c>
      <c r="T12" s="291">
        <v>2024</v>
      </c>
      <c r="U12" s="291">
        <v>2025</v>
      </c>
      <c r="V12" s="289" t="s">
        <v>95</v>
      </c>
    </row>
    <row r="13" spans="1:23" s="5" customFormat="1" ht="18.649999999999999" customHeight="1">
      <c r="A13" s="295"/>
      <c r="B13" s="292"/>
      <c r="C13" s="292"/>
      <c r="D13" s="292"/>
      <c r="E13" s="292"/>
      <c r="F13" s="292"/>
      <c r="G13" s="290"/>
      <c r="I13" s="306"/>
      <c r="J13" s="306"/>
      <c r="K13" s="306"/>
      <c r="P13" s="295"/>
      <c r="Q13" s="292"/>
      <c r="R13" s="292"/>
      <c r="S13" s="292"/>
      <c r="T13" s="292"/>
      <c r="U13" s="292"/>
      <c r="V13" s="290"/>
    </row>
    <row r="14" spans="1:23" s="5" customFormat="1">
      <c r="A14" s="91" t="s">
        <v>5</v>
      </c>
      <c r="B14" s="72">
        <v>10.965</v>
      </c>
      <c r="C14" s="72">
        <v>8.077</v>
      </c>
      <c r="D14" s="72">
        <v>9.1809999999999992</v>
      </c>
      <c r="E14" s="72">
        <v>6.8639999999999999</v>
      </c>
      <c r="F14" s="72">
        <v>5.726</v>
      </c>
      <c r="G14" s="101">
        <f>F14/E14-1</f>
        <v>-0.1657925407925408</v>
      </c>
      <c r="H14" s="33"/>
      <c r="O14" s="11"/>
      <c r="P14" s="91" t="s">
        <v>5</v>
      </c>
      <c r="Q14" s="114">
        <v>274.10859999999997</v>
      </c>
      <c r="R14" s="114">
        <v>204.935</v>
      </c>
      <c r="S14" s="114">
        <v>230.483</v>
      </c>
      <c r="T14" s="114">
        <v>167.75900000000001</v>
      </c>
      <c r="U14" s="114">
        <v>148.41300000000001</v>
      </c>
      <c r="V14" s="101">
        <f>U14/T14-1</f>
        <v>-0.1153201914651375</v>
      </c>
      <c r="W14" s="7"/>
    </row>
    <row r="15" spans="1:23" s="5" customFormat="1">
      <c r="A15" s="91" t="s">
        <v>6</v>
      </c>
      <c r="B15" s="72">
        <v>12.3032</v>
      </c>
      <c r="C15" s="72">
        <v>9.3070000000000004</v>
      </c>
      <c r="D15" s="72">
        <v>9.5139999999999993</v>
      </c>
      <c r="E15" s="72">
        <v>9.093</v>
      </c>
      <c r="F15" s="72">
        <v>6.7279999999999998</v>
      </c>
      <c r="G15" s="101">
        <f t="shared" ref="G15:G22" si="0">F15/E15-1</f>
        <v>-0.26009017925877054</v>
      </c>
      <c r="H15" s="33"/>
      <c r="O15" s="11"/>
      <c r="P15" s="91" t="s">
        <v>6</v>
      </c>
      <c r="Q15" s="114">
        <v>310.60520000000002</v>
      </c>
      <c r="R15" s="114">
        <v>239.16499999999999</v>
      </c>
      <c r="S15" s="114">
        <v>202.66800000000001</v>
      </c>
      <c r="T15" s="114">
        <v>227.929</v>
      </c>
      <c r="U15" s="114">
        <v>177.083</v>
      </c>
      <c r="V15" s="101">
        <f t="shared" ref="V15:V22" si="1">U15/T15-1</f>
        <v>-0.22307823927626591</v>
      </c>
      <c r="W15" s="7"/>
    </row>
    <row r="16" spans="1:23" s="5" customFormat="1">
      <c r="A16" s="91" t="s">
        <v>7</v>
      </c>
      <c r="B16" s="72">
        <v>11.8804</v>
      </c>
      <c r="C16" s="72">
        <v>11.02</v>
      </c>
      <c r="D16" s="72">
        <v>10.657999999999999</v>
      </c>
      <c r="E16" s="72">
        <v>8.3079999999999998</v>
      </c>
      <c r="F16" s="72">
        <v>6.7910000000000004</v>
      </c>
      <c r="G16" s="101">
        <f t="shared" si="0"/>
        <v>-0.18259508907077504</v>
      </c>
      <c r="H16" s="33"/>
      <c r="O16" s="11"/>
      <c r="P16" s="91" t="s">
        <v>7</v>
      </c>
      <c r="Q16" s="114">
        <v>299.81779999999998</v>
      </c>
      <c r="R16" s="114">
        <v>293.25299999999999</v>
      </c>
      <c r="S16" s="114">
        <v>274.98500000000001</v>
      </c>
      <c r="T16" s="114">
        <v>208.84899999999999</v>
      </c>
      <c r="U16" s="114">
        <v>180.27699999999999</v>
      </c>
      <c r="V16" s="101">
        <f t="shared" si="1"/>
        <v>-0.13680697537455289</v>
      </c>
      <c r="W16" s="7"/>
    </row>
    <row r="17" spans="1:23" s="5" customFormat="1">
      <c r="A17" s="91" t="s">
        <v>8</v>
      </c>
      <c r="B17" s="72">
        <v>12.103800000000001</v>
      </c>
      <c r="C17" s="72">
        <v>9.2759999999999998</v>
      </c>
      <c r="D17" s="72">
        <v>9.1850000000000005</v>
      </c>
      <c r="E17" s="72">
        <v>8.7219999999999995</v>
      </c>
      <c r="F17" s="72">
        <v>7.3460000000000001</v>
      </c>
      <c r="G17" s="101">
        <f t="shared" si="0"/>
        <v>-0.15776198119697316</v>
      </c>
      <c r="H17" s="33"/>
      <c r="O17" s="11"/>
      <c r="P17" s="91" t="s">
        <v>8</v>
      </c>
      <c r="Q17" s="114">
        <v>308.04579999999999</v>
      </c>
      <c r="R17" s="114">
        <v>241.48000000000002</v>
      </c>
      <c r="S17" s="114">
        <v>235.46</v>
      </c>
      <c r="T17" s="114">
        <v>217.6</v>
      </c>
      <c r="U17" s="114">
        <v>190.71200000000002</v>
      </c>
      <c r="V17" s="101">
        <f t="shared" si="1"/>
        <v>-0.1235661764705881</v>
      </c>
      <c r="W17" s="7"/>
    </row>
    <row r="18" spans="1:23" s="5" customFormat="1">
      <c r="A18" s="91" t="s">
        <v>9</v>
      </c>
      <c r="B18" s="72">
        <v>14.919999999999998</v>
      </c>
      <c r="C18" s="72">
        <v>13.878</v>
      </c>
      <c r="D18" s="72">
        <v>10.342000000000001</v>
      </c>
      <c r="E18" s="72">
        <v>10.847</v>
      </c>
      <c r="F18" s="72">
        <v>10.313000000000001</v>
      </c>
      <c r="G18" s="101">
        <f t="shared" si="0"/>
        <v>-4.9230201899142512E-2</v>
      </c>
      <c r="H18" s="33"/>
      <c r="O18" s="11"/>
      <c r="P18" s="91" t="s">
        <v>9</v>
      </c>
      <c r="Q18" s="114">
        <v>371.76899999999995</v>
      </c>
      <c r="R18" s="114">
        <v>349.81799999999998</v>
      </c>
      <c r="S18" s="114">
        <v>258.24599999999998</v>
      </c>
      <c r="T18" s="114">
        <v>264.34399999999999</v>
      </c>
      <c r="U18" s="114">
        <v>258.21100000000001</v>
      </c>
      <c r="V18" s="101">
        <f t="shared" si="1"/>
        <v>-2.3200829222528196E-2</v>
      </c>
      <c r="W18" s="7"/>
    </row>
    <row r="19" spans="1:23" s="5" customFormat="1">
      <c r="A19" s="91" t="s">
        <v>10</v>
      </c>
      <c r="B19" s="72">
        <v>15.213400000000002</v>
      </c>
      <c r="C19" s="72">
        <v>15.18</v>
      </c>
      <c r="D19" s="72">
        <v>12.863999999999999</v>
      </c>
      <c r="E19" s="72">
        <v>10.872999999999999</v>
      </c>
      <c r="F19" s="72">
        <v>11.356</v>
      </c>
      <c r="G19" s="101">
        <f t="shared" si="0"/>
        <v>4.4421962659799474E-2</v>
      </c>
      <c r="H19" s="33"/>
      <c r="O19" s="11"/>
      <c r="P19" s="91" t="s">
        <v>10</v>
      </c>
      <c r="Q19" s="114">
        <v>373.29939999999999</v>
      </c>
      <c r="R19" s="114">
        <v>379.00200000000001</v>
      </c>
      <c r="S19" s="114">
        <v>317.053</v>
      </c>
      <c r="T19" s="114">
        <v>270.23500000000001</v>
      </c>
      <c r="U19" s="114">
        <v>292.113</v>
      </c>
      <c r="V19" s="101">
        <f t="shared" si="1"/>
        <v>8.0959165171054837E-2</v>
      </c>
      <c r="W19" s="7"/>
    </row>
    <row r="20" spans="1:23" s="6" customFormat="1" ht="13" customHeight="1">
      <c r="A20" s="91" t="s">
        <v>11</v>
      </c>
      <c r="B20" s="72">
        <v>14.096800000000002</v>
      </c>
      <c r="C20" s="72">
        <v>13.844999999999999</v>
      </c>
      <c r="D20" s="72">
        <v>10.61</v>
      </c>
      <c r="E20" s="72">
        <v>11.082000000000001</v>
      </c>
      <c r="F20" s="72">
        <v>11.600999999999999</v>
      </c>
      <c r="G20" s="101">
        <f t="shared" si="0"/>
        <v>4.6832701678397148E-2</v>
      </c>
      <c r="H20" s="33"/>
      <c r="O20" s="11"/>
      <c r="P20" s="91" t="s">
        <v>11</v>
      </c>
      <c r="Q20" s="114">
        <v>349.37520000000001</v>
      </c>
      <c r="R20" s="114">
        <v>342.54700000000003</v>
      </c>
      <c r="S20" s="114">
        <v>256.63600000000002</v>
      </c>
      <c r="T20" s="114">
        <v>279.62099999999998</v>
      </c>
      <c r="U20" s="114">
        <v>298.05400000000003</v>
      </c>
      <c r="V20" s="101">
        <f t="shared" si="1"/>
        <v>6.5921372143008083E-2</v>
      </c>
      <c r="W20" s="7"/>
    </row>
    <row r="21" spans="1:23" s="5" customFormat="1" ht="13" customHeight="1">
      <c r="A21" s="91" t="s">
        <v>30</v>
      </c>
      <c r="B21" s="72">
        <v>13.9374</v>
      </c>
      <c r="C21" s="72">
        <v>14.884</v>
      </c>
      <c r="D21" s="72">
        <v>9.6460000000000008</v>
      </c>
      <c r="E21" s="72">
        <v>9.6639999999999997</v>
      </c>
      <c r="F21" s="72">
        <v>9.1349999999999998</v>
      </c>
      <c r="G21" s="101">
        <f t="shared" si="0"/>
        <v>-5.4739238410596025E-2</v>
      </c>
      <c r="H21" s="33"/>
      <c r="O21" s="11"/>
      <c r="P21" s="91" t="s">
        <v>30</v>
      </c>
      <c r="Q21" s="114">
        <v>344.42060000000004</v>
      </c>
      <c r="R21" s="114">
        <v>372.71899999999999</v>
      </c>
      <c r="S21" s="114">
        <v>238.215</v>
      </c>
      <c r="T21" s="114">
        <v>244.84799999999998</v>
      </c>
      <c r="U21" s="114">
        <v>234.75400000000002</v>
      </c>
      <c r="V21" s="101">
        <f t="shared" si="1"/>
        <v>-4.122557668431015E-2</v>
      </c>
      <c r="W21" s="7"/>
    </row>
    <row r="22" spans="1:23" s="5" customFormat="1" ht="13" customHeight="1">
      <c r="A22" s="91" t="s">
        <v>13</v>
      </c>
      <c r="B22" s="72">
        <v>12.067400000000001</v>
      </c>
      <c r="C22" s="72">
        <v>12.189</v>
      </c>
      <c r="D22" s="72">
        <v>9.5609999999999999</v>
      </c>
      <c r="E22" s="72">
        <v>9.2010000000000005</v>
      </c>
      <c r="F22" s="72">
        <v>9.3070000000000004</v>
      </c>
      <c r="G22" s="101">
        <f t="shared" si="0"/>
        <v>1.1520486903597416E-2</v>
      </c>
      <c r="H22" s="33"/>
      <c r="O22" s="11"/>
      <c r="P22" s="91" t="s">
        <v>13</v>
      </c>
      <c r="Q22" s="114">
        <v>301.78039999999999</v>
      </c>
      <c r="R22" s="114">
        <v>297.10399999999998</v>
      </c>
      <c r="S22" s="114">
        <v>232.42599999999999</v>
      </c>
      <c r="T22" s="114">
        <v>232.41800000000001</v>
      </c>
      <c r="U22" s="114">
        <v>236.35</v>
      </c>
      <c r="V22" s="101">
        <f t="shared" si="1"/>
        <v>1.6917794663063868E-2</v>
      </c>
      <c r="W22" s="7"/>
    </row>
    <row r="23" spans="1:23" s="5" customFormat="1" ht="13" customHeight="1">
      <c r="A23" s="91" t="s">
        <v>14</v>
      </c>
      <c r="B23" s="72">
        <v>12.2418</v>
      </c>
      <c r="C23" s="72">
        <v>12.003</v>
      </c>
      <c r="D23" s="72">
        <v>9.2629999999999999</v>
      </c>
      <c r="E23" s="72">
        <v>7.1850000000000005</v>
      </c>
      <c r="F23" s="72"/>
      <c r="G23" s="227"/>
      <c r="H23" s="33"/>
      <c r="O23" s="11"/>
      <c r="P23" s="91" t="s">
        <v>14</v>
      </c>
      <c r="Q23" s="114">
        <v>303.95339999999999</v>
      </c>
      <c r="R23" s="114">
        <v>296.42599999999999</v>
      </c>
      <c r="S23" s="114">
        <v>226.637</v>
      </c>
      <c r="T23" s="114">
        <v>181.672</v>
      </c>
      <c r="U23" s="72"/>
      <c r="V23" s="227"/>
      <c r="W23" s="7"/>
    </row>
    <row r="24" spans="1:23" s="5" customFormat="1" ht="13" customHeight="1">
      <c r="A24" s="91" t="s">
        <v>15</v>
      </c>
      <c r="B24" s="72">
        <v>11.053000000000001</v>
      </c>
      <c r="C24" s="72">
        <v>10.54</v>
      </c>
      <c r="D24" s="72">
        <v>8.6370000000000005</v>
      </c>
      <c r="E24" s="72">
        <v>6.141</v>
      </c>
      <c r="F24" s="72"/>
      <c r="G24" s="227"/>
      <c r="H24" s="33"/>
      <c r="O24" s="11"/>
      <c r="P24" s="91" t="s">
        <v>15</v>
      </c>
      <c r="Q24" s="114">
        <v>277.93700000000001</v>
      </c>
      <c r="R24" s="114">
        <v>267.91199999999998</v>
      </c>
      <c r="S24" s="114">
        <v>212.86599999999999</v>
      </c>
      <c r="T24" s="114">
        <v>162.452</v>
      </c>
      <c r="U24" s="72"/>
      <c r="V24" s="227"/>
      <c r="W24" s="7"/>
    </row>
    <row r="25" spans="1:23" s="5" customFormat="1" ht="13" customHeight="1">
      <c r="A25" s="92" t="s">
        <v>16</v>
      </c>
      <c r="B25" s="72">
        <v>10.481800000000002</v>
      </c>
      <c r="C25" s="72">
        <v>8.907</v>
      </c>
      <c r="D25" s="72">
        <v>7.319</v>
      </c>
      <c r="E25" s="72">
        <v>6.1659999999999995</v>
      </c>
      <c r="F25" s="72"/>
      <c r="G25" s="227"/>
      <c r="H25" s="33"/>
      <c r="O25" s="11"/>
      <c r="P25" s="92" t="s">
        <v>16</v>
      </c>
      <c r="Q25" s="114">
        <v>265.58820000000003</v>
      </c>
      <c r="R25" s="114">
        <v>226.875</v>
      </c>
      <c r="S25" s="114">
        <v>180.64400000000001</v>
      </c>
      <c r="T25" s="114">
        <v>163.15199999999999</v>
      </c>
      <c r="U25" s="72"/>
      <c r="V25" s="227"/>
      <c r="W25" s="7"/>
    </row>
    <row r="26" spans="1:23" s="5" customFormat="1" ht="13" customHeight="1">
      <c r="A26" s="93" t="s">
        <v>65</v>
      </c>
      <c r="B26" s="71">
        <f>SUM(B14:B19)</f>
        <v>77.385800000000003</v>
      </c>
      <c r="C26" s="71">
        <f>SUM(C14:C19)</f>
        <v>66.738</v>
      </c>
      <c r="D26" s="71">
        <f t="shared" ref="D26:F26" si="2">SUM(D14:D19)</f>
        <v>61.744</v>
      </c>
      <c r="E26" s="71">
        <f t="shared" si="2"/>
        <v>54.707000000000001</v>
      </c>
      <c r="F26" s="71">
        <f t="shared" si="2"/>
        <v>48.260000000000005</v>
      </c>
      <c r="G26" s="206"/>
      <c r="H26" s="33"/>
      <c r="O26" s="11"/>
      <c r="P26" s="93" t="s">
        <v>65</v>
      </c>
      <c r="Q26" s="71">
        <f>SUM(Q14:Q19)</f>
        <v>1937.6458000000002</v>
      </c>
      <c r="R26" s="71">
        <f>SUM(R14:R19)</f>
        <v>1707.653</v>
      </c>
      <c r="S26" s="71">
        <f>SUM(S14:S19)</f>
        <v>1518.895</v>
      </c>
      <c r="T26" s="71">
        <f t="shared" ref="T26:U26" si="3">SUM(T14:T19)</f>
        <v>1356.7159999999999</v>
      </c>
      <c r="U26" s="71">
        <f t="shared" si="3"/>
        <v>1246.809</v>
      </c>
      <c r="V26" s="206"/>
      <c r="W26" s="7"/>
    </row>
    <row r="27" spans="1:23" ht="13.5">
      <c r="A27" s="93" t="s">
        <v>50</v>
      </c>
      <c r="B27" s="71">
        <f>SUM(B14:B25)</f>
        <v>151.26400000000001</v>
      </c>
      <c r="C27" s="71">
        <f t="shared" ref="C27:E27" si="4">SUM(C14:C25)</f>
        <v>139.10600000000002</v>
      </c>
      <c r="D27" s="71">
        <f t="shared" si="4"/>
        <v>116.78000000000002</v>
      </c>
      <c r="E27" s="71">
        <f t="shared" si="4"/>
        <v>104.146</v>
      </c>
      <c r="F27" s="71"/>
      <c r="G27" s="206"/>
      <c r="P27" s="93" t="s">
        <v>50</v>
      </c>
      <c r="Q27" s="71">
        <f>SUM(Q14:Q25)</f>
        <v>3780.7006000000001</v>
      </c>
      <c r="R27" s="71">
        <f t="shared" ref="R27:T27" si="5">SUM(R14:R25)</f>
        <v>3511.2359999999994</v>
      </c>
      <c r="S27" s="71">
        <f t="shared" si="5"/>
        <v>2866.3190000000004</v>
      </c>
      <c r="T27" s="71">
        <f t="shared" si="5"/>
        <v>2620.8789999999999</v>
      </c>
      <c r="U27" s="71"/>
      <c r="V27" s="206"/>
      <c r="W27" s="7"/>
    </row>
    <row r="28" spans="1:23" ht="13.5">
      <c r="A28" s="94" t="s">
        <v>51</v>
      </c>
      <c r="B28" s="90"/>
      <c r="C28" s="90"/>
      <c r="D28" s="230">
        <f>D27/C27-1</f>
        <v>-0.16049631216482396</v>
      </c>
      <c r="E28" s="230">
        <f>E27/D27-1</f>
        <v>-0.10818633327624605</v>
      </c>
      <c r="F28" s="90"/>
      <c r="G28" s="225">
        <f>(F14+F15+F16+F17+F18+F19+F20+F21+F22)/(E14+E15+E16+E17+E18+E19+E20+E21+E22)-1</f>
        <v>-7.5023034942235278E-2</v>
      </c>
      <c r="P28" s="94" t="s">
        <v>51</v>
      </c>
      <c r="Q28" s="222"/>
      <c r="R28" s="222"/>
      <c r="S28" s="230">
        <f>S27/R27-1</f>
        <v>-0.1836723592489935</v>
      </c>
      <c r="T28" s="230">
        <f>T27/S27-1</f>
        <v>-8.5628989655373466E-2</v>
      </c>
      <c r="U28" s="90"/>
      <c r="V28" s="225">
        <f>(U14+U15+U16+U17+U18+U19+U20+U21+U22)/(T14+T15+T16+T17+T18+T19+T20+T21+T22)-1</f>
        <v>-4.6194105515558026E-2</v>
      </c>
      <c r="W28" s="95"/>
    </row>
    <row r="29" spans="1:23" ht="13.5">
      <c r="A29" s="83"/>
      <c r="B29" s="61"/>
      <c r="C29" s="95"/>
      <c r="D29" s="95"/>
      <c r="E29" s="95"/>
      <c r="F29" s="95"/>
      <c r="G29" s="95"/>
      <c r="P29" s="83"/>
      <c r="Q29" s="61"/>
      <c r="R29" s="95"/>
      <c r="S29" s="95"/>
      <c r="T29" s="95"/>
      <c r="U29" s="95"/>
      <c r="V29" s="95"/>
      <c r="W29" s="7"/>
    </row>
    <row r="30" spans="1:23" s="70" customFormat="1">
      <c r="A30" s="100" t="s">
        <v>63</v>
      </c>
      <c r="B30" s="220">
        <f>B27/B31</f>
        <v>0.27406989739048004</v>
      </c>
      <c r="C30" s="220">
        <f>C27/C31</f>
        <v>0.25090319450381571</v>
      </c>
      <c r="D30" s="220">
        <f>D27/D31</f>
        <v>0.22625074348109961</v>
      </c>
      <c r="E30" s="220">
        <f>E27/E31</f>
        <v>0.22623270605562301</v>
      </c>
      <c r="F30" s="220">
        <f>SUM(F14:F25)/F31</f>
        <v>0.23234415289617913</v>
      </c>
      <c r="G30" s="220"/>
      <c r="P30" s="100" t="s">
        <v>63</v>
      </c>
      <c r="Q30" s="220">
        <f>Q27/Q31</f>
        <v>0.2573115969917491</v>
      </c>
      <c r="R30" s="220">
        <f t="shared" ref="R30:T30" si="6">R27/R31</f>
        <v>0.23622777339239504</v>
      </c>
      <c r="S30" s="220">
        <f t="shared" si="6"/>
        <v>0.20947924767462625</v>
      </c>
      <c r="T30" s="220">
        <f t="shared" si="6"/>
        <v>0.21649727581646824</v>
      </c>
      <c r="U30" s="220">
        <f>SUM(U14:U25)/U31</f>
        <v>0.22145027036378964</v>
      </c>
      <c r="V30" s="220"/>
      <c r="W30" s="84"/>
    </row>
    <row r="31" spans="1:23" ht="13.5">
      <c r="A31" s="100" t="s">
        <v>62</v>
      </c>
      <c r="B31" s="217">
        <v>551.91759999999999</v>
      </c>
      <c r="C31" s="218">
        <v>554.42100000000005</v>
      </c>
      <c r="D31" s="218">
        <v>516.15300000000002</v>
      </c>
      <c r="E31" s="218">
        <v>460.34899999999999</v>
      </c>
      <c r="F31" s="218">
        <v>337.01299999999998</v>
      </c>
      <c r="G31" s="218"/>
      <c r="P31" s="100" t="s">
        <v>62</v>
      </c>
      <c r="Q31" s="217">
        <v>14693.082799999998</v>
      </c>
      <c r="R31" s="218">
        <v>14863.772999999999</v>
      </c>
      <c r="S31" s="218">
        <v>13683.069</v>
      </c>
      <c r="T31" s="218">
        <v>12105.829</v>
      </c>
      <c r="U31" s="218">
        <v>9103.4750000000004</v>
      </c>
      <c r="V31" s="218"/>
      <c r="W31" s="7"/>
    </row>
    <row r="32" spans="1:23" ht="12" customHeight="1">
      <c r="A32" s="100" t="s">
        <v>64</v>
      </c>
      <c r="B32" s="219"/>
      <c r="C32" s="220"/>
      <c r="D32" s="220">
        <f>D31/C31-1</f>
        <v>-6.9023359504780668E-2</v>
      </c>
      <c r="E32" s="220">
        <f>E31/D31-1</f>
        <v>-0.10811522939903484</v>
      </c>
      <c r="F32" s="220"/>
      <c r="G32" s="220"/>
      <c r="P32" s="100" t="s">
        <v>64</v>
      </c>
      <c r="Q32" s="219"/>
      <c r="R32" s="220"/>
      <c r="S32" s="220">
        <f>S31/R31-1</f>
        <v>-7.9435012900156643E-2</v>
      </c>
      <c r="T32" s="220">
        <f>T31/S31-1</f>
        <v>-0.11526946184368436</v>
      </c>
      <c r="U32" s="220"/>
      <c r="V32" s="220"/>
      <c r="W32" s="7"/>
    </row>
    <row r="33" spans="1:24" s="73" customFormat="1" ht="16">
      <c r="A33" s="73" t="s">
        <v>17</v>
      </c>
      <c r="B33" s="83"/>
      <c r="F33" s="65"/>
      <c r="G33" s="85"/>
      <c r="I33" s="73" t="s">
        <v>17</v>
      </c>
      <c r="P33" s="73" t="s">
        <v>17</v>
      </c>
    </row>
    <row r="36" spans="1:24" s="74" customFormat="1" ht="24" customHeight="1">
      <c r="A36" s="312" t="s">
        <v>96</v>
      </c>
      <c r="B36" s="312"/>
      <c r="C36" s="312"/>
      <c r="D36" s="312"/>
      <c r="E36" s="312"/>
      <c r="F36" s="312"/>
      <c r="G36" s="312"/>
      <c r="H36" s="312"/>
      <c r="I36" s="312"/>
      <c r="J36" s="312"/>
      <c r="K36" s="312"/>
      <c r="L36" s="312"/>
      <c r="M36" s="312"/>
      <c r="N36" s="312"/>
      <c r="O36" s="312"/>
      <c r="P36" s="312"/>
      <c r="Q36" s="312"/>
      <c r="R36" s="312"/>
      <c r="S36" s="312"/>
      <c r="T36" s="312"/>
      <c r="U36" s="312"/>
      <c r="V36" s="312"/>
    </row>
    <row r="37" spans="1:24" s="74" customFormat="1" ht="15.75" customHeight="1">
      <c r="A37" s="312"/>
      <c r="B37" s="312"/>
      <c r="C37" s="312"/>
      <c r="D37" s="312"/>
      <c r="E37" s="312"/>
      <c r="F37" s="312"/>
      <c r="G37" s="312"/>
      <c r="H37" s="312"/>
      <c r="I37" s="312"/>
      <c r="J37" s="312"/>
      <c r="K37" s="312"/>
      <c r="L37" s="312"/>
      <c r="M37" s="312"/>
      <c r="N37" s="312"/>
      <c r="O37" s="312"/>
      <c r="P37" s="312"/>
      <c r="Q37" s="312"/>
      <c r="R37" s="312"/>
      <c r="S37" s="312"/>
      <c r="T37" s="312"/>
      <c r="U37" s="312"/>
      <c r="V37" s="312"/>
    </row>
    <row r="38" spans="1:24" s="73" customFormat="1" ht="25.4" customHeight="1">
      <c r="C38" s="86"/>
      <c r="D38" s="86"/>
      <c r="E38" s="210"/>
      <c r="F38" s="86"/>
      <c r="G38" s="86"/>
      <c r="H38" s="86"/>
      <c r="I38" s="86"/>
      <c r="J38" s="86"/>
      <c r="K38" s="86"/>
      <c r="L38" s="86"/>
      <c r="M38" s="86"/>
      <c r="N38" s="86"/>
      <c r="O38" s="86"/>
      <c r="P38" s="86"/>
      <c r="Q38" s="86"/>
      <c r="R38" s="86"/>
      <c r="S38" s="86"/>
      <c r="T38" s="210"/>
      <c r="U38" s="86"/>
      <c r="V38" s="86"/>
      <c r="W38" s="86"/>
      <c r="X38" s="86"/>
    </row>
    <row r="39" spans="1:24" s="70" customFormat="1" ht="18.5">
      <c r="A39" s="79" t="s">
        <v>41</v>
      </c>
      <c r="B39" s="87"/>
      <c r="C39" s="88"/>
      <c r="D39" s="88"/>
      <c r="E39" s="88"/>
      <c r="F39" s="88"/>
      <c r="G39" s="88"/>
      <c r="P39" s="79" t="s">
        <v>42</v>
      </c>
      <c r="Q39" s="81"/>
      <c r="R39" s="82"/>
      <c r="S39" s="82"/>
      <c r="T39" s="82"/>
      <c r="U39" s="82"/>
      <c r="V39" s="82"/>
    </row>
    <row r="40" spans="1:24" s="5" customFormat="1" ht="12.75" customHeight="1">
      <c r="A40" s="96" t="s">
        <v>61</v>
      </c>
      <c r="B40" s="211"/>
      <c r="C40" s="97">
        <f>C56/$C$27</f>
        <v>0.30833321352062448</v>
      </c>
      <c r="D40" s="97">
        <f>D56/$D$27</f>
        <v>0.25399897242678537</v>
      </c>
      <c r="E40" s="97">
        <f>E56/$E$27</f>
        <v>0.21942273347032051</v>
      </c>
      <c r="F40" s="6"/>
      <c r="H40" s="302"/>
      <c r="I40" s="302"/>
      <c r="J40" s="302"/>
      <c r="K40" s="302"/>
      <c r="L40" s="302"/>
      <c r="M40" s="302"/>
      <c r="N40" s="58"/>
      <c r="O40" s="2"/>
      <c r="R40" s="6"/>
      <c r="S40" s="6"/>
      <c r="T40" s="6"/>
      <c r="U40" s="6"/>
    </row>
    <row r="41" spans="1:24" s="5" customFormat="1" ht="14.9" customHeight="1">
      <c r="A41" s="294" t="s">
        <v>4</v>
      </c>
      <c r="B41" s="291" t="s">
        <v>94</v>
      </c>
      <c r="C41" s="291">
        <v>2022</v>
      </c>
      <c r="D41" s="291">
        <v>2023</v>
      </c>
      <c r="E41" s="291">
        <v>2024</v>
      </c>
      <c r="F41" s="291">
        <v>2025</v>
      </c>
      <c r="G41" s="289" t="s">
        <v>95</v>
      </c>
      <c r="P41" s="294" t="s">
        <v>58</v>
      </c>
      <c r="Q41" s="291" t="s">
        <v>94</v>
      </c>
      <c r="R41" s="291">
        <v>2022</v>
      </c>
      <c r="S41" s="291">
        <v>2023</v>
      </c>
      <c r="T41" s="291">
        <v>2024</v>
      </c>
      <c r="U41" s="291">
        <v>2025</v>
      </c>
      <c r="V41" s="289" t="s">
        <v>95</v>
      </c>
    </row>
    <row r="42" spans="1:24" s="5" customFormat="1" ht="20.9" customHeight="1">
      <c r="A42" s="295"/>
      <c r="B42" s="292"/>
      <c r="C42" s="292"/>
      <c r="D42" s="292"/>
      <c r="E42" s="292"/>
      <c r="F42" s="292"/>
      <c r="G42" s="290"/>
      <c r="P42" s="295"/>
      <c r="Q42" s="292"/>
      <c r="R42" s="292"/>
      <c r="S42" s="292"/>
      <c r="T42" s="292"/>
      <c r="U42" s="292"/>
      <c r="V42" s="290"/>
    </row>
    <row r="43" spans="1:24" s="5" customFormat="1" ht="13.5">
      <c r="A43" s="91" t="s">
        <v>25</v>
      </c>
      <c r="B43" s="72">
        <v>4.0405999999999995</v>
      </c>
      <c r="C43" s="72">
        <v>3.4409999999999998</v>
      </c>
      <c r="D43" s="72">
        <v>3.3559999999999999</v>
      </c>
      <c r="E43" s="72">
        <v>1.69</v>
      </c>
      <c r="F43" s="72">
        <v>1.4329999999999998</v>
      </c>
      <c r="G43" s="101">
        <f>F43/E43-1</f>
        <v>-0.15207100591715983</v>
      </c>
      <c r="H43" s="65"/>
      <c r="O43" s="7"/>
      <c r="P43" s="91" t="s">
        <v>25</v>
      </c>
      <c r="Q43" s="114">
        <v>100.81819999999999</v>
      </c>
      <c r="R43" s="114">
        <v>87.81</v>
      </c>
      <c r="S43" s="114">
        <v>86.019000000000005</v>
      </c>
      <c r="T43" s="114">
        <v>40.758000000000003</v>
      </c>
      <c r="U43" s="114">
        <v>37.073</v>
      </c>
      <c r="V43" s="101">
        <f>U43/T43-1</f>
        <v>-9.0411698316894884E-2</v>
      </c>
      <c r="W43" s="7"/>
      <c r="X43" s="7"/>
    </row>
    <row r="44" spans="1:24" s="5" customFormat="1">
      <c r="A44" s="91" t="s">
        <v>26</v>
      </c>
      <c r="B44" s="72">
        <v>4.1547999999999998</v>
      </c>
      <c r="C44" s="72">
        <v>3.0540000000000003</v>
      </c>
      <c r="D44" s="72">
        <v>3.0139999999999998</v>
      </c>
      <c r="E44" s="72">
        <v>1.9869999999999999</v>
      </c>
      <c r="F44" s="72">
        <v>1.841</v>
      </c>
      <c r="G44" s="101">
        <f t="shared" ref="G44:G51" si="7">F44/E44-1</f>
        <v>-7.3477604428787036E-2</v>
      </c>
      <c r="H44" s="10"/>
      <c r="I44" s="60"/>
      <c r="O44" s="7"/>
      <c r="P44" s="91" t="s">
        <v>26</v>
      </c>
      <c r="Q44" s="114">
        <v>102.4872</v>
      </c>
      <c r="R44" s="114">
        <v>79.242000000000004</v>
      </c>
      <c r="S44" s="114">
        <v>35.823</v>
      </c>
      <c r="T44" s="114">
        <v>47.54</v>
      </c>
      <c r="U44" s="114">
        <v>47.658000000000001</v>
      </c>
      <c r="V44" s="101">
        <f t="shared" ref="V44:V51" si="8">U44/T44-1</f>
        <v>2.4821203197307184E-3</v>
      </c>
      <c r="W44" s="7"/>
      <c r="X44" s="7"/>
    </row>
    <row r="45" spans="1:24" s="5" customFormat="1" ht="13.5">
      <c r="A45" s="91" t="s">
        <v>7</v>
      </c>
      <c r="B45" s="72">
        <v>4.0106000000000002</v>
      </c>
      <c r="C45" s="72">
        <v>3.9340000000000002</v>
      </c>
      <c r="D45" s="72">
        <v>3.3770000000000002</v>
      </c>
      <c r="E45" s="72">
        <v>2.04</v>
      </c>
      <c r="F45" s="72">
        <v>1.766</v>
      </c>
      <c r="G45" s="101">
        <f t="shared" si="7"/>
        <v>-0.13431372549019605</v>
      </c>
      <c r="H45" s="10"/>
      <c r="I45" s="65"/>
      <c r="O45" s="7"/>
      <c r="P45" s="91" t="s">
        <v>7</v>
      </c>
      <c r="Q45" s="114">
        <v>99.946400000000011</v>
      </c>
      <c r="R45" s="114">
        <v>102.839</v>
      </c>
      <c r="S45" s="114">
        <v>86.751999999999995</v>
      </c>
      <c r="T45" s="114">
        <v>50.936999999999998</v>
      </c>
      <c r="U45" s="114">
        <v>46.083999999999996</v>
      </c>
      <c r="V45" s="101">
        <f t="shared" si="8"/>
        <v>-9.5274554842256109E-2</v>
      </c>
      <c r="W45" s="7"/>
      <c r="X45" s="7"/>
    </row>
    <row r="46" spans="1:24" s="5" customFormat="1">
      <c r="A46" s="91" t="s">
        <v>8</v>
      </c>
      <c r="B46" s="72">
        <v>4.6118000000000006</v>
      </c>
      <c r="C46" s="72">
        <v>3.2629999999999999</v>
      </c>
      <c r="D46" s="72">
        <v>3.1109999999999998</v>
      </c>
      <c r="E46" s="72">
        <v>1.728</v>
      </c>
      <c r="F46" s="72">
        <v>1.3679999999999999</v>
      </c>
      <c r="G46" s="101">
        <f t="shared" si="7"/>
        <v>-0.20833333333333337</v>
      </c>
      <c r="H46" s="10"/>
      <c r="O46" s="7"/>
      <c r="P46" s="91" t="s">
        <v>8</v>
      </c>
      <c r="Q46" s="114">
        <v>116.35620000000002</v>
      </c>
      <c r="R46" s="114">
        <v>81.644999999999996</v>
      </c>
      <c r="S46" s="114">
        <v>79.688000000000002</v>
      </c>
      <c r="T46" s="114">
        <v>42.372</v>
      </c>
      <c r="U46" s="114">
        <v>35.423999999999999</v>
      </c>
      <c r="V46" s="101">
        <f t="shared" si="8"/>
        <v>-0.16397621070518265</v>
      </c>
      <c r="W46" s="7"/>
      <c r="X46" s="7"/>
    </row>
    <row r="47" spans="1:24" s="5" customFormat="1">
      <c r="A47" s="91" t="s">
        <v>9</v>
      </c>
      <c r="B47" s="72">
        <v>5.0288000000000004</v>
      </c>
      <c r="C47" s="72">
        <v>3.8610000000000002</v>
      </c>
      <c r="D47" s="72">
        <v>1.698</v>
      </c>
      <c r="E47" s="72">
        <v>2.0470000000000002</v>
      </c>
      <c r="F47" s="72">
        <v>2.1879999999999997</v>
      </c>
      <c r="G47" s="101">
        <f t="shared" si="7"/>
        <v>6.8881289692232395E-2</v>
      </c>
      <c r="H47" s="10"/>
      <c r="O47" s="7"/>
      <c r="P47" s="91" t="s">
        <v>9</v>
      </c>
      <c r="Q47" s="114">
        <v>124.9316</v>
      </c>
      <c r="R47" s="114">
        <v>97.644000000000005</v>
      </c>
      <c r="S47" s="114">
        <v>44.568999999999996</v>
      </c>
      <c r="T47" s="114">
        <v>50.097999999999999</v>
      </c>
      <c r="U47" s="114">
        <v>53.939</v>
      </c>
      <c r="V47" s="101">
        <f t="shared" si="8"/>
        <v>7.6669727334424564E-2</v>
      </c>
      <c r="W47" s="7"/>
      <c r="X47" s="7"/>
    </row>
    <row r="48" spans="1:24" s="5" customFormat="1">
      <c r="A48" s="91" t="s">
        <v>10</v>
      </c>
      <c r="B48" s="72">
        <v>4.4159999999999995</v>
      </c>
      <c r="C48" s="72">
        <v>3.8380000000000001</v>
      </c>
      <c r="D48" s="72">
        <v>2.1120000000000001</v>
      </c>
      <c r="E48" s="72">
        <v>2.6989999999999998</v>
      </c>
      <c r="F48" s="72">
        <v>2.266</v>
      </c>
      <c r="G48" s="101">
        <f t="shared" si="7"/>
        <v>-0.1604297888106706</v>
      </c>
      <c r="H48" s="10"/>
      <c r="O48" s="7"/>
      <c r="P48" s="91" t="s">
        <v>10</v>
      </c>
      <c r="Q48" s="114">
        <v>109.4722</v>
      </c>
      <c r="R48" s="114">
        <v>98.293000000000006</v>
      </c>
      <c r="S48" s="114">
        <v>53.140999999999998</v>
      </c>
      <c r="T48" s="114">
        <v>65.246000000000009</v>
      </c>
      <c r="U48" s="114">
        <v>56.856000000000002</v>
      </c>
      <c r="V48" s="101">
        <f t="shared" si="8"/>
        <v>-0.12859025840664573</v>
      </c>
      <c r="W48" s="7"/>
      <c r="X48" s="7"/>
    </row>
    <row r="49" spans="1:24" s="6" customFormat="1" ht="13" customHeight="1">
      <c r="A49" s="91" t="s">
        <v>29</v>
      </c>
      <c r="B49" s="72">
        <v>4.8153999999999995</v>
      </c>
      <c r="C49" s="72">
        <v>3.9119999999999999</v>
      </c>
      <c r="D49" s="72">
        <v>1.9079999999999999</v>
      </c>
      <c r="E49" s="72">
        <v>1.988</v>
      </c>
      <c r="F49" s="72">
        <v>2.222</v>
      </c>
      <c r="G49" s="101">
        <f t="shared" si="7"/>
        <v>0.11770623742454722</v>
      </c>
      <c r="H49" s="10"/>
      <c r="O49" s="7"/>
      <c r="P49" s="91" t="s">
        <v>29</v>
      </c>
      <c r="Q49" s="114">
        <v>121.80939999999998</v>
      </c>
      <c r="R49" s="114">
        <v>97.299000000000007</v>
      </c>
      <c r="S49" s="114">
        <v>46.223999999999997</v>
      </c>
      <c r="T49" s="114">
        <v>48.51</v>
      </c>
      <c r="U49" s="114">
        <v>55.499000000000002</v>
      </c>
      <c r="V49" s="101">
        <f t="shared" si="8"/>
        <v>0.14407338693052996</v>
      </c>
      <c r="W49" s="7"/>
      <c r="X49" s="7"/>
    </row>
    <row r="50" spans="1:24" s="5" customFormat="1" ht="13" customHeight="1">
      <c r="A50" s="91" t="s">
        <v>30</v>
      </c>
      <c r="B50" s="72">
        <v>5.3027999999999995</v>
      </c>
      <c r="C50" s="72">
        <v>4.907</v>
      </c>
      <c r="D50" s="72">
        <v>2.427</v>
      </c>
      <c r="E50" s="72">
        <v>1.899</v>
      </c>
      <c r="F50" s="72">
        <v>1.6099999999999999</v>
      </c>
      <c r="G50" s="101">
        <f t="shared" si="7"/>
        <v>-0.15218536071616651</v>
      </c>
      <c r="H50" s="10"/>
      <c r="O50" s="7"/>
      <c r="P50" s="91" t="s">
        <v>30</v>
      </c>
      <c r="Q50" s="114">
        <v>130.97580000000002</v>
      </c>
      <c r="R50" s="114">
        <v>121.235</v>
      </c>
      <c r="S50" s="114">
        <v>56.639000000000003</v>
      </c>
      <c r="T50" s="114">
        <v>46.253</v>
      </c>
      <c r="U50" s="114">
        <v>40.651000000000003</v>
      </c>
      <c r="V50" s="101">
        <f t="shared" si="8"/>
        <v>-0.12111646812098664</v>
      </c>
      <c r="W50" s="7"/>
      <c r="X50" s="7"/>
    </row>
    <row r="51" spans="1:24" s="5" customFormat="1" ht="13" customHeight="1">
      <c r="A51" s="91" t="s">
        <v>31</v>
      </c>
      <c r="B51" s="72">
        <v>3.8649999999999998</v>
      </c>
      <c r="C51" s="72">
        <v>3.1480000000000001</v>
      </c>
      <c r="D51" s="72">
        <v>2.1520000000000001</v>
      </c>
      <c r="E51" s="72">
        <v>1.806</v>
      </c>
      <c r="F51" s="72">
        <v>1.8880000000000001</v>
      </c>
      <c r="G51" s="101">
        <f t="shared" si="7"/>
        <v>4.5404208194905982E-2</v>
      </c>
      <c r="H51" s="10"/>
      <c r="O51" s="7"/>
      <c r="P51" s="91" t="s">
        <v>31</v>
      </c>
      <c r="Q51" s="114">
        <v>98.161799999999999</v>
      </c>
      <c r="R51" s="114">
        <v>80.698999999999998</v>
      </c>
      <c r="S51" s="114">
        <v>53.892000000000003</v>
      </c>
      <c r="T51" s="114">
        <v>44.784999999999997</v>
      </c>
      <c r="U51" s="114">
        <v>47.634999999999998</v>
      </c>
      <c r="V51" s="101">
        <f t="shared" si="8"/>
        <v>6.3637378586580473E-2</v>
      </c>
      <c r="W51" s="7"/>
      <c r="X51" s="7"/>
    </row>
    <row r="52" spans="1:24" s="5" customFormat="1" ht="13" customHeight="1">
      <c r="A52" s="91" t="s">
        <v>32</v>
      </c>
      <c r="B52" s="72">
        <v>4.0427999999999997</v>
      </c>
      <c r="C52" s="72">
        <v>3.6440000000000001</v>
      </c>
      <c r="D52" s="72">
        <v>2.3730000000000002</v>
      </c>
      <c r="E52" s="72">
        <v>1.7210000000000001</v>
      </c>
      <c r="F52" s="72"/>
      <c r="G52" s="101"/>
      <c r="H52" s="10"/>
      <c r="O52" s="7"/>
      <c r="P52" s="91" t="s">
        <v>32</v>
      </c>
      <c r="Q52" s="114">
        <v>100.22499999999999</v>
      </c>
      <c r="R52" s="114">
        <v>95.855000000000004</v>
      </c>
      <c r="S52" s="114">
        <v>58.526999999999994</v>
      </c>
      <c r="T52" s="114">
        <v>44.267000000000003</v>
      </c>
      <c r="U52" s="72"/>
      <c r="V52" s="101"/>
      <c r="W52" s="7"/>
      <c r="X52" s="7"/>
    </row>
    <row r="53" spans="1:24" s="5" customFormat="1" ht="13" customHeight="1">
      <c r="A53" s="91" t="s">
        <v>33</v>
      </c>
      <c r="B53" s="72">
        <v>3.7631999999999999</v>
      </c>
      <c r="C53" s="72">
        <v>2.976</v>
      </c>
      <c r="D53" s="72">
        <v>2.2989999999999999</v>
      </c>
      <c r="E53" s="72">
        <v>1.6659999999999999</v>
      </c>
      <c r="F53" s="72"/>
      <c r="G53" s="227"/>
      <c r="H53" s="10"/>
      <c r="O53" s="7"/>
      <c r="P53" s="91" t="s">
        <v>33</v>
      </c>
      <c r="Q53" s="114">
        <v>95.578400000000002</v>
      </c>
      <c r="R53" s="114">
        <v>78.39</v>
      </c>
      <c r="S53" s="114">
        <v>56.167999999999999</v>
      </c>
      <c r="T53" s="114">
        <v>42.637</v>
      </c>
      <c r="U53" s="72"/>
      <c r="V53" s="227"/>
      <c r="W53" s="7"/>
      <c r="X53" s="7"/>
    </row>
    <row r="54" spans="1:24" s="5" customFormat="1" ht="13" customHeight="1">
      <c r="A54" s="92" t="s">
        <v>34</v>
      </c>
      <c r="B54" s="72">
        <v>3.8625999999999996</v>
      </c>
      <c r="C54" s="72">
        <v>2.9129999999999998</v>
      </c>
      <c r="D54" s="72">
        <v>1.835</v>
      </c>
      <c r="E54" s="72">
        <v>1.581</v>
      </c>
      <c r="F54" s="72"/>
      <c r="G54" s="227"/>
      <c r="H54" s="10"/>
      <c r="K54" s="1"/>
      <c r="O54" s="7"/>
      <c r="P54" s="92" t="s">
        <v>34</v>
      </c>
      <c r="Q54" s="114">
        <v>98.586600000000004</v>
      </c>
      <c r="R54" s="114">
        <v>75.813000000000002</v>
      </c>
      <c r="S54" s="114">
        <v>45.332999999999998</v>
      </c>
      <c r="T54" s="114">
        <v>40.602000000000004</v>
      </c>
      <c r="U54" s="72"/>
      <c r="V54" s="227"/>
      <c r="W54" s="7"/>
      <c r="X54" s="7"/>
    </row>
    <row r="55" spans="1:24" s="5" customFormat="1" ht="13" customHeight="1">
      <c r="A55" s="93" t="s">
        <v>65</v>
      </c>
      <c r="B55" s="71">
        <f>SUM(B43:B48)</f>
        <v>26.262599999999999</v>
      </c>
      <c r="C55" s="71">
        <f>SUM(C43:C48)</f>
        <v>21.391000000000002</v>
      </c>
      <c r="D55" s="71">
        <f>SUM(D43:D48)</f>
        <v>16.667999999999999</v>
      </c>
      <c r="E55" s="71">
        <f>SUM(E43:E48)</f>
        <v>12.190999999999999</v>
      </c>
      <c r="F55" s="71">
        <f>SUM(F43:F48)</f>
        <v>10.862</v>
      </c>
      <c r="G55" s="206"/>
      <c r="H55" s="10"/>
      <c r="K55" s="1"/>
      <c r="O55" s="7"/>
      <c r="P55" s="93" t="s">
        <v>65</v>
      </c>
      <c r="Q55" s="71">
        <f>SUM(Q43:Q48)</f>
        <v>654.01180000000011</v>
      </c>
      <c r="R55" s="71">
        <f>SUM(R43:R48)</f>
        <v>547.47299999999996</v>
      </c>
      <c r="S55" s="71">
        <f>SUM(S43:S48)</f>
        <v>385.99200000000002</v>
      </c>
      <c r="T55" s="71">
        <f>SUM(T43:T48)</f>
        <v>296.95100000000002</v>
      </c>
      <c r="U55" s="71">
        <f t="shared" ref="U55" si="9">SUM(U43:U48)</f>
        <v>277.03399999999999</v>
      </c>
      <c r="V55" s="206"/>
      <c r="W55" s="7"/>
      <c r="X55" s="7"/>
    </row>
    <row r="56" spans="1:24" s="5" customFormat="1" ht="13" customHeight="1">
      <c r="A56" s="93" t="s">
        <v>50</v>
      </c>
      <c r="B56" s="71">
        <f>SUM(B43:B54)</f>
        <v>51.914400000000001</v>
      </c>
      <c r="C56" s="71">
        <f t="shared" ref="C56:E56" si="10">SUM(C43:C54)</f>
        <v>42.890999999999998</v>
      </c>
      <c r="D56" s="71">
        <f t="shared" si="10"/>
        <v>29.662000000000003</v>
      </c>
      <c r="E56" s="71">
        <f t="shared" si="10"/>
        <v>22.852</v>
      </c>
      <c r="F56" s="71"/>
      <c r="G56" s="206"/>
      <c r="K56" s="1"/>
      <c r="P56" s="93" t="s">
        <v>50</v>
      </c>
      <c r="Q56" s="71">
        <f>SUM(Q43:Q54)</f>
        <v>1299.3488000000002</v>
      </c>
      <c r="R56" s="71">
        <f t="shared" ref="R56:T56" si="11">SUM(R43:R54)</f>
        <v>1096.7639999999999</v>
      </c>
      <c r="S56" s="71">
        <f t="shared" si="11"/>
        <v>702.77500000000009</v>
      </c>
      <c r="T56" s="71">
        <f t="shared" si="11"/>
        <v>564.005</v>
      </c>
      <c r="U56" s="71"/>
      <c r="V56" s="206"/>
      <c r="W56" s="7"/>
      <c r="X56" s="7"/>
    </row>
    <row r="57" spans="1:24" ht="13.5">
      <c r="A57" s="94" t="s">
        <v>51</v>
      </c>
      <c r="B57" s="90"/>
      <c r="C57" s="90"/>
      <c r="D57" s="230">
        <f>D56/C56-1</f>
        <v>-0.30843300459303813</v>
      </c>
      <c r="E57" s="230">
        <f>E56/D56-1</f>
        <v>-0.22958667655586273</v>
      </c>
      <c r="F57" s="90"/>
      <c r="G57" s="225">
        <f>(F43+F44+F45+F46+F47+F48++F49+F50+F51)/(E43+E44+E45+E46+E47+E48+E49+E50+E51)-1</f>
        <v>-7.2802505032431242E-2</v>
      </c>
      <c r="P57" s="94" t="s">
        <v>51</v>
      </c>
      <c r="Q57" s="90"/>
      <c r="R57" s="90"/>
      <c r="S57" s="230">
        <f>S56/R56-1</f>
        <v>-0.3592286034187846</v>
      </c>
      <c r="T57" s="230">
        <f>T56/S56-1</f>
        <v>-0.19746006901213065</v>
      </c>
      <c r="U57" s="90"/>
      <c r="V57" s="225">
        <f>(U43+U44+U45+U46+U47+U48++U49+U50+U51)/(T43+T44+T45+T46+T47+T48+T49+T50+T51)-1</f>
        <v>-3.5922189970652885E-2</v>
      </c>
      <c r="W57" s="7"/>
    </row>
    <row r="58" spans="1:24" ht="12" customHeight="1">
      <c r="A58" s="6"/>
      <c r="B58" s="61"/>
      <c r="C58" s="64"/>
      <c r="D58" s="64"/>
      <c r="E58" s="64"/>
      <c r="F58" s="64"/>
      <c r="G58" s="62"/>
      <c r="P58" s="6"/>
      <c r="Q58" s="61"/>
      <c r="R58" s="64"/>
      <c r="S58" s="64"/>
      <c r="T58" s="64"/>
      <c r="U58" s="64"/>
      <c r="V58" s="62"/>
      <c r="W58" s="7"/>
    </row>
    <row r="59" spans="1:24" s="73" customFormat="1" ht="16">
      <c r="A59" s="73" t="s">
        <v>17</v>
      </c>
      <c r="B59" s="83"/>
      <c r="P59" s="73" t="s">
        <v>17</v>
      </c>
    </row>
    <row r="60" spans="1:24" s="73" customFormat="1" ht="16">
      <c r="B60" s="83"/>
    </row>
    <row r="66" spans="5:5" ht="13.5">
      <c r="E66" s="70"/>
    </row>
  </sheetData>
  <sheetProtection selectLockedCells="1" selectUnlockedCells="1"/>
  <mergeCells count="38">
    <mergeCell ref="P9:V9"/>
    <mergeCell ref="I11:O11"/>
    <mergeCell ref="V41:V42"/>
    <mergeCell ref="D41:D42"/>
    <mergeCell ref="A41:A42"/>
    <mergeCell ref="B41:B42"/>
    <mergeCell ref="C41:C42"/>
    <mergeCell ref="G41:G42"/>
    <mergeCell ref="P41:P42"/>
    <mergeCell ref="U41:U42"/>
    <mergeCell ref="S41:S42"/>
    <mergeCell ref="R41:R42"/>
    <mergeCell ref="F41:F42"/>
    <mergeCell ref="Q41:Q42"/>
    <mergeCell ref="E41:E42"/>
    <mergeCell ref="T41:T42"/>
    <mergeCell ref="V12:V13"/>
    <mergeCell ref="I13:K13"/>
    <mergeCell ref="S12:S13"/>
    <mergeCell ref="A36:V36"/>
    <mergeCell ref="H40:M40"/>
    <mergeCell ref="A37:V37"/>
    <mergeCell ref="U12:U13"/>
    <mergeCell ref="P12:P13"/>
    <mergeCell ref="Q12:Q13"/>
    <mergeCell ref="R12:R13"/>
    <mergeCell ref="T12:T13"/>
    <mergeCell ref="I9:M9"/>
    <mergeCell ref="A10:G10"/>
    <mergeCell ref="A12:A13"/>
    <mergeCell ref="B12:B13"/>
    <mergeCell ref="C12:C13"/>
    <mergeCell ref="G12:G13"/>
    <mergeCell ref="D12:D13"/>
    <mergeCell ref="I10:O10"/>
    <mergeCell ref="F12:F13"/>
    <mergeCell ref="E12:E13"/>
    <mergeCell ref="A9:G9"/>
  </mergeCells>
  <conditionalFormatting sqref="F14:F25">
    <cfRule type="cellIs" dxfId="41" priority="22" operator="between">
      <formula>0</formula>
      <formula>0</formula>
    </cfRule>
  </conditionalFormatting>
  <conditionalFormatting sqref="U14:U25">
    <cfRule type="cellIs" dxfId="40" priority="19" operator="between">
      <formula>0</formula>
      <formula>0</formula>
    </cfRule>
  </conditionalFormatting>
  <conditionalFormatting sqref="F43:F54">
    <cfRule type="cellIs" dxfId="39" priority="16" operator="between">
      <formula>0</formula>
      <formula>0</formula>
    </cfRule>
  </conditionalFormatting>
  <conditionalFormatting sqref="U43:U54">
    <cfRule type="cellIs" dxfId="38" priority="13" operator="between">
      <formula>0</formula>
      <formula>0</formula>
    </cfRule>
  </conditionalFormatting>
  <conditionalFormatting sqref="G14:G17">
    <cfRule type="cellIs" dxfId="37" priority="10" operator="between">
      <formula>0</formula>
      <formula>0</formula>
    </cfRule>
  </conditionalFormatting>
  <conditionalFormatting sqref="G25">
    <cfRule type="cellIs" dxfId="36" priority="9" operator="between">
      <formula>0</formula>
      <formula>0</formula>
    </cfRule>
  </conditionalFormatting>
  <conditionalFormatting sqref="G18:G24">
    <cfRule type="cellIs" dxfId="35" priority="8" operator="between">
      <formula>0</formula>
      <formula>0</formula>
    </cfRule>
  </conditionalFormatting>
  <conditionalFormatting sqref="V14:V17">
    <cfRule type="cellIs" dxfId="34" priority="7" operator="between">
      <formula>0</formula>
      <formula>0</formula>
    </cfRule>
  </conditionalFormatting>
  <conditionalFormatting sqref="V25">
    <cfRule type="cellIs" dxfId="33" priority="6" operator="between">
      <formula>0</formula>
      <formula>0</formula>
    </cfRule>
  </conditionalFormatting>
  <conditionalFormatting sqref="V18:V24">
    <cfRule type="cellIs" dxfId="32" priority="5" operator="between">
      <formula>0</formula>
      <formula>0</formula>
    </cfRule>
  </conditionalFormatting>
  <conditionalFormatting sqref="G43:G51">
    <cfRule type="cellIs" dxfId="31" priority="4" operator="between">
      <formula>0</formula>
      <formula>0</formula>
    </cfRule>
  </conditionalFormatting>
  <conditionalFormatting sqref="G52:G54">
    <cfRule type="cellIs" dxfId="30" priority="3" operator="between">
      <formula>0</formula>
      <formula>0</formula>
    </cfRule>
  </conditionalFormatting>
  <conditionalFormatting sqref="V43:V51">
    <cfRule type="cellIs" dxfId="29" priority="2" operator="between">
      <formula>0</formula>
      <formula>0</formula>
    </cfRule>
  </conditionalFormatting>
  <conditionalFormatting sqref="V52:V54">
    <cfRule type="cellIs" dxfId="28"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AU56"/>
  <sheetViews>
    <sheetView topLeftCell="A4" workbookViewId="0">
      <selection activeCell="G29" sqref="G29"/>
    </sheetView>
  </sheetViews>
  <sheetFormatPr baseColWidth="10" defaultColWidth="11.54296875" defaultRowHeight="12.5"/>
  <cols>
    <col min="1" max="8" width="11.54296875" style="245"/>
    <col min="9" max="9" width="7.81640625" style="245" customWidth="1"/>
    <col min="10" max="16384" width="11.54296875" style="245"/>
  </cols>
  <sheetData>
    <row r="1" spans="1:47" s="231" customFormat="1" ht="15.65" customHeight="1"/>
    <row r="2" spans="1:47" s="231" customFormat="1" ht="13">
      <c r="H2" s="314"/>
      <c r="I2" s="314"/>
      <c r="J2" s="314"/>
      <c r="K2" s="314"/>
      <c r="L2" s="314"/>
    </row>
    <row r="3" spans="1:47" s="231" customFormat="1">
      <c r="H3" s="315"/>
      <c r="I3" s="315"/>
    </row>
    <row r="4" spans="1:47" s="231" customFormat="1"/>
    <row r="5" spans="1:47" s="231" customFormat="1"/>
    <row r="6" spans="1:47" s="231" customFormat="1" ht="15.5">
      <c r="A6" s="232" t="s">
        <v>76</v>
      </c>
      <c r="B6" s="232"/>
      <c r="C6" s="233"/>
      <c r="D6" s="233"/>
      <c r="E6" s="233"/>
      <c r="F6" s="233"/>
      <c r="G6" s="233"/>
      <c r="H6" s="233"/>
      <c r="I6" s="233"/>
      <c r="J6" s="233"/>
      <c r="K6" s="233"/>
      <c r="L6" s="233"/>
      <c r="M6" s="233"/>
      <c r="N6" s="233"/>
      <c r="O6" s="233"/>
      <c r="P6" s="233"/>
    </row>
    <row r="7" spans="1:47" s="231" customFormat="1" ht="17.25" customHeight="1">
      <c r="A7" s="316"/>
      <c r="B7" s="316"/>
      <c r="C7" s="316"/>
      <c r="D7" s="316"/>
      <c r="E7" s="316"/>
      <c r="F7" s="316"/>
      <c r="G7" s="316"/>
      <c r="H7" s="316"/>
      <c r="L7" s="317"/>
      <c r="M7" s="317"/>
      <c r="N7" s="317"/>
      <c r="O7" s="317"/>
      <c r="P7" s="317"/>
    </row>
    <row r="8" spans="1:47" s="231" customFormat="1" ht="13">
      <c r="J8" s="234"/>
    </row>
    <row r="9" spans="1:47" s="231" customFormat="1" ht="15.5">
      <c r="A9" s="235" t="s">
        <v>77</v>
      </c>
      <c r="B9" s="235"/>
      <c r="C9" s="235"/>
      <c r="D9" s="235"/>
      <c r="E9" s="235"/>
      <c r="F9" s="235"/>
      <c r="G9" s="235"/>
      <c r="H9" s="235"/>
      <c r="I9" s="235"/>
      <c r="J9" s="236"/>
      <c r="K9" s="234"/>
      <c r="M9" s="236"/>
      <c r="N9" s="236"/>
      <c r="O9" s="236"/>
      <c r="P9" s="236"/>
      <c r="Q9" s="318"/>
      <c r="R9" s="318"/>
      <c r="S9" s="318"/>
      <c r="T9" s="318"/>
      <c r="U9" s="318"/>
      <c r="V9" s="318"/>
      <c r="W9" s="318"/>
    </row>
    <row r="10" spans="1:47" s="231" customFormat="1" ht="13">
      <c r="A10" s="313" t="s">
        <v>78</v>
      </c>
      <c r="B10" s="313"/>
      <c r="C10" s="313"/>
      <c r="D10" s="313"/>
      <c r="E10" s="313"/>
      <c r="F10" s="313"/>
      <c r="G10" s="313"/>
      <c r="H10" s="313"/>
      <c r="I10" s="236"/>
      <c r="J10" s="236"/>
      <c r="K10" s="236"/>
      <c r="L10" s="234"/>
      <c r="M10" s="236"/>
      <c r="N10" s="236"/>
      <c r="O10" s="236"/>
      <c r="P10" s="236"/>
      <c r="Q10" s="313"/>
      <c r="R10" s="313"/>
      <c r="S10" s="313"/>
      <c r="T10" s="313"/>
      <c r="U10" s="313"/>
      <c r="V10" s="313"/>
      <c r="W10" s="313"/>
    </row>
    <row r="11" spans="1:47" s="231" customFormat="1" ht="13.5" thickBot="1">
      <c r="A11" s="237"/>
      <c r="B11" s="236"/>
      <c r="C11" s="238"/>
      <c r="D11" s="238"/>
      <c r="E11" s="238"/>
      <c r="F11" s="238"/>
      <c r="G11" s="238"/>
      <c r="H11" s="236"/>
      <c r="I11" s="239"/>
      <c r="J11" s="239"/>
      <c r="K11" s="239"/>
      <c r="M11" s="240" t="s">
        <v>77</v>
      </c>
      <c r="N11" s="237"/>
      <c r="O11" s="239"/>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236"/>
      <c r="AT11" s="236"/>
      <c r="AU11" s="236"/>
    </row>
    <row r="12" spans="1:47" ht="21.5" thickBot="1">
      <c r="A12" s="241" t="s">
        <v>93</v>
      </c>
      <c r="B12" s="242">
        <v>2020</v>
      </c>
      <c r="C12" s="243">
        <v>2021</v>
      </c>
      <c r="D12" s="243">
        <v>2022</v>
      </c>
      <c r="E12" s="280">
        <v>2023</v>
      </c>
      <c r="F12" s="280">
        <v>2024</v>
      </c>
      <c r="G12" s="244">
        <v>2025</v>
      </c>
      <c r="H12" s="236"/>
      <c r="I12" s="236"/>
      <c r="J12" s="236"/>
      <c r="K12" s="236"/>
      <c r="L12" s="240" t="s">
        <v>78</v>
      </c>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row>
    <row r="13" spans="1:47">
      <c r="A13" s="246" t="s">
        <v>5</v>
      </c>
      <c r="B13" s="247">
        <v>98.6</v>
      </c>
      <c r="C13" s="248">
        <v>104.1</v>
      </c>
      <c r="D13" s="248">
        <v>119.7</v>
      </c>
      <c r="E13" s="281">
        <v>147.69999999999999</v>
      </c>
      <c r="F13" s="281">
        <v>131</v>
      </c>
      <c r="G13" s="249">
        <v>124</v>
      </c>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row>
    <row r="14" spans="1:47">
      <c r="A14" s="250" t="s">
        <v>6</v>
      </c>
      <c r="B14" s="251">
        <v>99.2</v>
      </c>
      <c r="C14" s="252">
        <v>106.9</v>
      </c>
      <c r="D14" s="252">
        <v>122.4</v>
      </c>
      <c r="E14" s="282">
        <v>146.4</v>
      </c>
      <c r="F14" s="282">
        <v>128.6</v>
      </c>
      <c r="G14" s="253">
        <v>124.2</v>
      </c>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6"/>
      <c r="AU14" s="236"/>
    </row>
    <row r="15" spans="1:47">
      <c r="A15" s="250" t="s">
        <v>7</v>
      </c>
      <c r="B15" s="251">
        <v>99.3</v>
      </c>
      <c r="C15" s="252">
        <v>108.6</v>
      </c>
      <c r="D15" s="252">
        <v>127.3</v>
      </c>
      <c r="E15" s="282">
        <v>145.30000000000001</v>
      </c>
      <c r="F15" s="282">
        <v>127.6</v>
      </c>
      <c r="G15" s="253">
        <v>124.5</v>
      </c>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c r="AR15" s="236"/>
      <c r="AS15" s="236"/>
      <c r="AT15" s="236"/>
      <c r="AU15" s="236"/>
    </row>
    <row r="16" spans="1:47">
      <c r="A16" s="250" t="s">
        <v>8</v>
      </c>
      <c r="B16" s="251">
        <v>100.1</v>
      </c>
      <c r="C16" s="252">
        <v>110.1</v>
      </c>
      <c r="D16" s="252">
        <v>134.9</v>
      </c>
      <c r="E16" s="282">
        <v>143.4</v>
      </c>
      <c r="F16" s="282">
        <v>127</v>
      </c>
      <c r="G16" s="253">
        <v>124.4</v>
      </c>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row>
    <row r="17" spans="1:47">
      <c r="A17" s="250" t="s">
        <v>9</v>
      </c>
      <c r="B17" s="251">
        <v>100.1</v>
      </c>
      <c r="C17" s="252">
        <v>111.6</v>
      </c>
      <c r="D17" s="252">
        <v>143.1</v>
      </c>
      <c r="E17" s="282">
        <v>143.5</v>
      </c>
      <c r="F17" s="282">
        <v>125.8</v>
      </c>
      <c r="G17" s="254">
        <v>124.2</v>
      </c>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row>
    <row r="18" spans="1:47">
      <c r="A18" s="250" t="s">
        <v>10</v>
      </c>
      <c r="B18" s="251">
        <v>100.2</v>
      </c>
      <c r="C18" s="252">
        <v>112</v>
      </c>
      <c r="D18" s="252">
        <v>144.4</v>
      </c>
      <c r="E18" s="282">
        <v>140.69999999999999</v>
      </c>
      <c r="F18" s="282">
        <v>125.1</v>
      </c>
      <c r="G18" s="254">
        <v>123.4</v>
      </c>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row>
    <row r="19" spans="1:47">
      <c r="A19" s="250" t="s">
        <v>29</v>
      </c>
      <c r="B19" s="251">
        <v>99.4</v>
      </c>
      <c r="C19" s="252">
        <v>112.8</v>
      </c>
      <c r="D19" s="252">
        <v>145.9</v>
      </c>
      <c r="E19" s="282">
        <v>133.5</v>
      </c>
      <c r="F19" s="282">
        <v>125.9</v>
      </c>
      <c r="G19" s="254">
        <v>121.9</v>
      </c>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row>
    <row r="20" spans="1:47">
      <c r="A20" s="250" t="s">
        <v>30</v>
      </c>
      <c r="B20" s="251">
        <v>99.5</v>
      </c>
      <c r="C20" s="252">
        <v>112.5</v>
      </c>
      <c r="D20" s="252">
        <v>145.5</v>
      </c>
      <c r="E20" s="282">
        <v>132.4</v>
      </c>
      <c r="F20" s="282">
        <v>125.5</v>
      </c>
      <c r="G20" s="254">
        <v>120.5</v>
      </c>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row>
    <row r="21" spans="1:47">
      <c r="A21" s="250" t="s">
        <v>13</v>
      </c>
      <c r="B21" s="251">
        <v>99.6</v>
      </c>
      <c r="C21" s="252">
        <v>113.4</v>
      </c>
      <c r="D21" s="252">
        <v>145.4</v>
      </c>
      <c r="E21" s="282">
        <v>132</v>
      </c>
      <c r="F21" s="282">
        <v>124.8</v>
      </c>
      <c r="G21" s="254">
        <v>120</v>
      </c>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row>
    <row r="22" spans="1:47">
      <c r="A22" s="250" t="s">
        <v>14</v>
      </c>
      <c r="B22" s="251">
        <v>99.9</v>
      </c>
      <c r="C22" s="252">
        <v>114.4</v>
      </c>
      <c r="D22" s="252">
        <v>147.19999999999999</v>
      </c>
      <c r="E22" s="282">
        <v>134</v>
      </c>
      <c r="F22" s="282">
        <v>125.3</v>
      </c>
      <c r="G22" s="254"/>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row>
    <row r="23" spans="1:47">
      <c r="A23" s="250" t="s">
        <v>15</v>
      </c>
      <c r="B23" s="251">
        <v>101.5</v>
      </c>
      <c r="C23" s="252">
        <v>115.5</v>
      </c>
      <c r="D23" s="252">
        <v>149.1</v>
      </c>
      <c r="E23" s="282">
        <v>131.69999999999999</v>
      </c>
      <c r="F23" s="282">
        <v>124.9</v>
      </c>
      <c r="G23" s="254"/>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36"/>
    </row>
    <row r="24" spans="1:47" ht="13" thickBot="1">
      <c r="A24" s="255" t="s">
        <v>16</v>
      </c>
      <c r="B24" s="256">
        <v>102.7</v>
      </c>
      <c r="C24" s="257">
        <v>117.8</v>
      </c>
      <c r="D24" s="257">
        <v>149.1</v>
      </c>
      <c r="E24" s="283">
        <v>131.19999999999999</v>
      </c>
      <c r="F24" s="283">
        <v>124.6</v>
      </c>
      <c r="G24" s="258"/>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row>
    <row r="25" spans="1:47">
      <c r="A25" s="231"/>
      <c r="B25" s="259"/>
      <c r="C25" s="259"/>
      <c r="D25" s="259"/>
      <c r="E25" s="259"/>
      <c r="F25" s="259"/>
      <c r="G25" s="259"/>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row>
    <row r="26" spans="1:47">
      <c r="A26" s="260" t="s">
        <v>79</v>
      </c>
      <c r="B26" s="231"/>
      <c r="C26" s="231"/>
      <c r="D26" s="231"/>
      <c r="E26" s="231"/>
      <c r="F26" s="231"/>
      <c r="G26" s="231"/>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row>
    <row r="27" spans="1:47">
      <c r="A27" s="236"/>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row>
    <row r="28" spans="1:47">
      <c r="H28" s="236"/>
      <c r="N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row>
    <row r="29" spans="1:47">
      <c r="A29" s="236"/>
      <c r="B29" s="236"/>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row>
    <row r="30" spans="1:47">
      <c r="H30" s="236"/>
      <c r="N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row>
    <row r="31" spans="1:47">
      <c r="A31" s="236"/>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row>
    <row r="32" spans="1:47">
      <c r="H32" s="236"/>
      <c r="N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row>
    <row r="33" spans="1:47">
      <c r="A33" s="236"/>
      <c r="B33" s="236"/>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row>
    <row r="34" spans="1:47">
      <c r="H34" s="236"/>
      <c r="N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row>
    <row r="35" spans="1:47">
      <c r="A35" s="236"/>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row>
    <row r="36" spans="1:47">
      <c r="H36" s="236"/>
      <c r="N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row>
    <row r="37" spans="1:47">
      <c r="A37" s="236"/>
      <c r="B37" s="236"/>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row>
    <row r="38" spans="1:47">
      <c r="H38" s="236"/>
      <c r="N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row>
    <row r="39" spans="1:47">
      <c r="A39" s="236"/>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row>
    <row r="40" spans="1:47">
      <c r="H40" s="236"/>
      <c r="N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row>
    <row r="41" spans="1:47">
      <c r="A41" s="236"/>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row>
    <row r="42" spans="1:47">
      <c r="H42" s="236"/>
      <c r="N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row>
    <row r="43" spans="1:47">
      <c r="A43" s="236"/>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row>
    <row r="44" spans="1:47">
      <c r="H44" s="236"/>
      <c r="N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row>
    <row r="45" spans="1:47">
      <c r="A45" s="236"/>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row>
    <row r="46" spans="1:47">
      <c r="H46" s="236"/>
      <c r="N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row>
    <row r="47" spans="1:47">
      <c r="A47" s="236"/>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row>
    <row r="48" spans="1:47">
      <c r="H48" s="236"/>
      <c r="N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row>
    <row r="49" spans="1:47">
      <c r="A49" s="236"/>
      <c r="B49" s="236"/>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row>
    <row r="50" spans="1:47">
      <c r="H50" s="236"/>
      <c r="N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row>
    <row r="51" spans="1:47">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row>
    <row r="52" spans="1:47">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row>
    <row r="53" spans="1:47">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row>
    <row r="54" spans="1:47">
      <c r="P54" s="236"/>
      <c r="Q54" s="236"/>
      <c r="R54" s="236"/>
      <c r="S54" s="236"/>
      <c r="T54" s="236"/>
      <c r="U54" s="236"/>
      <c r="V54" s="236"/>
      <c r="W54" s="236"/>
      <c r="X54" s="236"/>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row>
    <row r="55" spans="1:47">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6"/>
      <c r="AU55" s="236"/>
    </row>
    <row r="56" spans="1:47">
      <c r="P56" s="236"/>
      <c r="Q56" s="236"/>
      <c r="R56" s="236"/>
      <c r="S56" s="236"/>
      <c r="T56" s="236"/>
      <c r="U56" s="236"/>
      <c r="V56" s="236"/>
      <c r="W56" s="236"/>
      <c r="X56" s="236"/>
      <c r="Y56" s="236"/>
      <c r="Z56" s="236"/>
      <c r="AA56" s="236"/>
      <c r="AB56" s="236"/>
      <c r="AC56" s="236"/>
      <c r="AD56" s="236"/>
      <c r="AE56" s="236"/>
      <c r="AF56" s="236"/>
      <c r="AG56" s="236"/>
      <c r="AH56" s="236"/>
      <c r="AI56" s="236"/>
      <c r="AJ56" s="236"/>
      <c r="AK56" s="236"/>
      <c r="AL56" s="236"/>
      <c r="AM56" s="236"/>
      <c r="AN56" s="236"/>
      <c r="AO56" s="236"/>
      <c r="AP56" s="236"/>
      <c r="AQ56" s="236"/>
      <c r="AR56" s="236"/>
      <c r="AS56" s="236"/>
      <c r="AT56" s="236"/>
      <c r="AU56" s="236"/>
    </row>
  </sheetData>
  <mergeCells count="7">
    <mergeCell ref="A10:H10"/>
    <mergeCell ref="Q10:W10"/>
    <mergeCell ref="H2:L2"/>
    <mergeCell ref="H3:I3"/>
    <mergeCell ref="A7:H7"/>
    <mergeCell ref="L7:P7"/>
    <mergeCell ref="Q9:W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7:Y66"/>
  <sheetViews>
    <sheetView topLeftCell="A7" zoomScale="90" zoomScaleNormal="90" workbookViewId="0">
      <selection activeCell="X32" sqref="X32:X33"/>
    </sheetView>
  </sheetViews>
  <sheetFormatPr baseColWidth="10" defaultColWidth="11.54296875" defaultRowHeight="12.5"/>
  <cols>
    <col min="1" max="1" width="23.7265625" style="1" customWidth="1"/>
    <col min="2" max="2" width="9.54296875" style="1" customWidth="1"/>
    <col min="3" max="6" width="8.1796875" style="1" customWidth="1"/>
    <col min="7" max="7" width="11.7265625" style="1" customWidth="1"/>
    <col min="8" max="15" width="11.54296875" style="1"/>
    <col min="16" max="16" width="19.26953125" style="1" customWidth="1"/>
    <col min="17" max="17" width="10.1796875" style="1" customWidth="1"/>
    <col min="18" max="21" width="8.54296875" style="1" customWidth="1"/>
    <col min="22" max="22" width="11.1796875" style="1" customWidth="1"/>
    <col min="23" max="23" width="11" style="1" customWidth="1"/>
    <col min="24" max="16384" width="11.54296875" style="1"/>
  </cols>
  <sheetData>
    <row r="7" spans="1:25" s="76" customFormat="1" ht="18.5">
      <c r="A7" s="75" t="s">
        <v>43</v>
      </c>
      <c r="B7" s="75"/>
      <c r="Q7" s="77"/>
      <c r="W7" s="73"/>
    </row>
    <row r="8" spans="1:25" s="73" customFormat="1" ht="17.149999999999999" customHeight="1"/>
    <row r="9" spans="1:25" s="73" customFormat="1" ht="16.149999999999999" customHeight="1">
      <c r="A9" s="298" t="s">
        <v>66</v>
      </c>
      <c r="B9" s="298"/>
      <c r="C9" s="298"/>
      <c r="D9" s="298"/>
      <c r="E9" s="298"/>
      <c r="F9" s="298"/>
      <c r="G9" s="298"/>
      <c r="I9" s="311"/>
      <c r="J9" s="311"/>
      <c r="K9" s="311"/>
      <c r="L9" s="311"/>
      <c r="M9" s="311"/>
      <c r="N9" s="98"/>
      <c r="P9" s="298" t="s">
        <v>66</v>
      </c>
      <c r="Q9" s="298"/>
      <c r="R9" s="298"/>
      <c r="S9" s="298"/>
      <c r="T9" s="298"/>
      <c r="U9" s="298"/>
      <c r="V9" s="298"/>
      <c r="W9" s="70"/>
    </row>
    <row r="10" spans="1:25" s="70" customFormat="1" ht="27" customHeight="1">
      <c r="A10" s="298" t="s">
        <v>68</v>
      </c>
      <c r="B10" s="298"/>
      <c r="C10" s="298"/>
      <c r="D10" s="298"/>
      <c r="E10" s="298"/>
      <c r="F10" s="298"/>
      <c r="G10" s="298"/>
      <c r="I10" s="296" t="str">
        <f>CONCATENATE("Evolution des volumes de"," ",A9," abattus : "," stable entre 2023 et 2024")</f>
        <v>Evolution des volumes de Total porcs abattus :  stable entre 2023 et 2024</v>
      </c>
      <c r="J10" s="296"/>
      <c r="K10" s="296"/>
      <c r="L10" s="296"/>
      <c r="M10" s="296"/>
      <c r="N10" s="296"/>
      <c r="O10" s="296"/>
      <c r="P10" s="319" t="s">
        <v>69</v>
      </c>
      <c r="Q10" s="319"/>
      <c r="R10" s="319"/>
      <c r="S10" s="319"/>
      <c r="T10" s="319"/>
      <c r="U10" s="319"/>
      <c r="V10" s="319"/>
    </row>
    <row r="11" spans="1:25" s="5" customFormat="1" ht="13.9" customHeight="1">
      <c r="C11" s="6"/>
      <c r="D11" s="6"/>
      <c r="E11" s="6"/>
      <c r="F11" s="6"/>
      <c r="I11" s="296" t="str">
        <f>CONCATENATE(TEXT(V28,"0,0%"), "sur les 9 premiers mois de l'année en 2024 et 2025")</f>
        <v>0,3%sur les 9 premiers mois de l'année en 2024 et 2025</v>
      </c>
      <c r="J11" s="296"/>
      <c r="K11" s="296"/>
      <c r="L11" s="296"/>
      <c r="M11" s="296"/>
      <c r="N11" s="296"/>
      <c r="O11" s="296"/>
      <c r="R11" s="6"/>
      <c r="S11" s="6"/>
      <c r="T11" s="6"/>
      <c r="U11" s="6"/>
    </row>
    <row r="12" spans="1:25" s="5" customFormat="1" ht="14.9" customHeight="1">
      <c r="A12" s="294" t="s">
        <v>4</v>
      </c>
      <c r="B12" s="291" t="s">
        <v>94</v>
      </c>
      <c r="C12" s="291">
        <v>2022</v>
      </c>
      <c r="D12" s="291">
        <v>2023</v>
      </c>
      <c r="E12" s="291">
        <v>2024</v>
      </c>
      <c r="F12" s="291">
        <v>2025</v>
      </c>
      <c r="G12" s="289" t="s">
        <v>95</v>
      </c>
      <c r="P12" s="294" t="s">
        <v>58</v>
      </c>
      <c r="Q12" s="291" t="s">
        <v>94</v>
      </c>
      <c r="R12" s="291">
        <v>2022</v>
      </c>
      <c r="S12" s="291">
        <v>2023</v>
      </c>
      <c r="T12" s="291">
        <v>2024</v>
      </c>
      <c r="U12" s="291">
        <v>2025</v>
      </c>
      <c r="V12" s="289" t="s">
        <v>95</v>
      </c>
    </row>
    <row r="13" spans="1:25" s="5" customFormat="1" ht="22.4" customHeight="1">
      <c r="A13" s="295"/>
      <c r="B13" s="292"/>
      <c r="C13" s="292"/>
      <c r="D13" s="292"/>
      <c r="E13" s="292"/>
      <c r="F13" s="292"/>
      <c r="G13" s="290"/>
      <c r="I13" s="306"/>
      <c r="J13" s="306"/>
      <c r="K13" s="306"/>
      <c r="P13" s="295"/>
      <c r="Q13" s="292"/>
      <c r="R13" s="292"/>
      <c r="S13" s="292"/>
      <c r="T13" s="292"/>
      <c r="U13" s="292"/>
      <c r="V13" s="290"/>
      <c r="W13" s="7"/>
    </row>
    <row r="14" spans="1:25" s="5" customFormat="1">
      <c r="A14" s="91" t="s">
        <v>5</v>
      </c>
      <c r="B14" s="111">
        <v>90.733199999999997</v>
      </c>
      <c r="C14" s="99">
        <v>87.823000000000008</v>
      </c>
      <c r="D14" s="99">
        <v>86.662999999999997</v>
      </c>
      <c r="E14" s="99">
        <v>91.26</v>
      </c>
      <c r="F14" s="72">
        <v>91.331000000000003</v>
      </c>
      <c r="G14" s="101">
        <f>F14/E14-1</f>
        <v>7.779969318431057E-4</v>
      </c>
      <c r="H14" s="33"/>
      <c r="P14" s="91" t="s">
        <v>5</v>
      </c>
      <c r="Q14" s="112">
        <v>9217.6098000000002</v>
      </c>
      <c r="R14" s="114">
        <v>9051.9050000000007</v>
      </c>
      <c r="S14" s="114">
        <v>8816.2049999999999</v>
      </c>
      <c r="T14" s="114">
        <v>9396.3490000000002</v>
      </c>
      <c r="U14" s="114">
        <v>9434.5409999999993</v>
      </c>
      <c r="V14" s="101">
        <f>U14/T14-1</f>
        <v>4.0645574148001629E-3</v>
      </c>
      <c r="W14" s="7"/>
      <c r="X14" s="7"/>
      <c r="Y14" s="11"/>
    </row>
    <row r="15" spans="1:25" s="5" customFormat="1">
      <c r="A15" s="91" t="s">
        <v>6</v>
      </c>
      <c r="B15" s="111">
        <v>84.112200000000001</v>
      </c>
      <c r="C15" s="99">
        <v>82.477999999999994</v>
      </c>
      <c r="D15" s="99">
        <v>77.649000000000001</v>
      </c>
      <c r="E15" s="99">
        <v>85.509</v>
      </c>
      <c r="F15" s="72">
        <v>81.244</v>
      </c>
      <c r="G15" s="101">
        <f t="shared" ref="G15:G22" si="0">F15/E15-1</f>
        <v>-4.9877790641920772E-2</v>
      </c>
      <c r="H15" s="33"/>
      <c r="P15" s="91" t="s">
        <v>6</v>
      </c>
      <c r="Q15" s="112">
        <v>8504.4535999999989</v>
      </c>
      <c r="R15" s="114">
        <v>8485.018</v>
      </c>
      <c r="S15" s="114">
        <v>7920.8279999999995</v>
      </c>
      <c r="T15" s="114">
        <v>8770.39</v>
      </c>
      <c r="U15" s="114">
        <v>8344.6540000000005</v>
      </c>
      <c r="V15" s="101">
        <f t="shared" ref="V15:V22" si="1">U15/T15-1</f>
        <v>-4.8542425137308443E-2</v>
      </c>
      <c r="W15" s="7"/>
      <c r="X15" s="7"/>
      <c r="Y15" s="11"/>
    </row>
    <row r="16" spans="1:25" s="5" customFormat="1">
      <c r="A16" s="91" t="s">
        <v>7</v>
      </c>
      <c r="B16" s="111">
        <v>90.321400000000011</v>
      </c>
      <c r="C16" s="99">
        <v>92.853999999999999</v>
      </c>
      <c r="D16" s="99">
        <v>86.251000000000005</v>
      </c>
      <c r="E16" s="99">
        <v>81.203999999999994</v>
      </c>
      <c r="F16" s="72">
        <v>84.8</v>
      </c>
      <c r="G16" s="101">
        <f t="shared" si="0"/>
        <v>4.4283532830895034E-2</v>
      </c>
      <c r="H16" s="33"/>
      <c r="P16" s="91" t="s">
        <v>7</v>
      </c>
      <c r="Q16" s="112">
        <v>9072.4116000000013</v>
      </c>
      <c r="R16" s="114">
        <v>9470.0730000000003</v>
      </c>
      <c r="S16" s="114">
        <v>8790.7849999999999</v>
      </c>
      <c r="T16" s="114">
        <v>8321.7099999999991</v>
      </c>
      <c r="U16" s="114">
        <v>8605.4560000000001</v>
      </c>
      <c r="V16" s="101">
        <f t="shared" si="1"/>
        <v>3.4097078605238806E-2</v>
      </c>
      <c r="W16" s="7"/>
      <c r="X16" s="7"/>
      <c r="Y16" s="11"/>
    </row>
    <row r="17" spans="1:25" s="5" customFormat="1">
      <c r="A17" s="91" t="s">
        <v>8</v>
      </c>
      <c r="B17" s="111">
        <v>85.348199999999991</v>
      </c>
      <c r="C17" s="99">
        <v>81.501999999999995</v>
      </c>
      <c r="D17" s="99">
        <v>76.908000000000001</v>
      </c>
      <c r="E17" s="99">
        <v>83.228999999999999</v>
      </c>
      <c r="F17" s="72">
        <v>85.26</v>
      </c>
      <c r="G17" s="101">
        <f t="shared" si="0"/>
        <v>2.4402551995097888E-2</v>
      </c>
      <c r="H17" s="33"/>
      <c r="P17" s="91" t="s">
        <v>8</v>
      </c>
      <c r="Q17" s="112">
        <v>8584.342200000001</v>
      </c>
      <c r="R17" s="114">
        <v>8301.69</v>
      </c>
      <c r="S17" s="114">
        <v>7847.335</v>
      </c>
      <c r="T17" s="114">
        <v>8518.130000000001</v>
      </c>
      <c r="U17" s="114">
        <v>8618.773000000001</v>
      </c>
      <c r="V17" s="101">
        <f t="shared" si="1"/>
        <v>1.1815151917146105E-2</v>
      </c>
      <c r="W17" s="7"/>
      <c r="X17" s="7"/>
      <c r="Y17" s="7"/>
    </row>
    <row r="18" spans="1:25" s="5" customFormat="1" ht="13.5">
      <c r="A18" s="91" t="s">
        <v>9</v>
      </c>
      <c r="B18" s="111">
        <v>84.276199999999989</v>
      </c>
      <c r="C18" s="99">
        <v>85.879000000000005</v>
      </c>
      <c r="D18" s="99">
        <v>81.459000000000003</v>
      </c>
      <c r="E18" s="99">
        <v>83.474000000000004</v>
      </c>
      <c r="F18" s="72">
        <v>80.158000000000001</v>
      </c>
      <c r="G18" s="101">
        <f t="shared" si="0"/>
        <v>-3.9724944294031728E-2</v>
      </c>
      <c r="H18" s="33"/>
      <c r="P18" s="91" t="s">
        <v>9</v>
      </c>
      <c r="Q18" s="112">
        <v>8463.8296000000009</v>
      </c>
      <c r="R18" s="114">
        <v>8678.3150000000005</v>
      </c>
      <c r="S18" s="114">
        <v>8285.6440000000002</v>
      </c>
      <c r="T18" s="114">
        <v>8587.223</v>
      </c>
      <c r="U18" s="114">
        <v>8194.26</v>
      </c>
      <c r="V18" s="101">
        <f t="shared" si="1"/>
        <v>-4.5761359638616605E-2</v>
      </c>
      <c r="W18" s="7"/>
      <c r="X18" s="65"/>
      <c r="Y18" s="65"/>
    </row>
    <row r="19" spans="1:25" s="5" customFormat="1">
      <c r="A19" s="91" t="s">
        <v>10</v>
      </c>
      <c r="B19" s="111">
        <v>86.392200000000003</v>
      </c>
      <c r="C19" s="99">
        <v>86.641000000000005</v>
      </c>
      <c r="D19" s="99">
        <v>80.497</v>
      </c>
      <c r="E19" s="99">
        <v>79.945999999999998</v>
      </c>
      <c r="F19" s="72">
        <v>82.051000000000002</v>
      </c>
      <c r="G19" s="101">
        <f t="shared" si="0"/>
        <v>2.6330272934230736E-2</v>
      </c>
      <c r="H19" s="33"/>
      <c r="P19" s="91" t="s">
        <v>10</v>
      </c>
      <c r="Q19" s="112">
        <v>8582.3173999999999</v>
      </c>
      <c r="R19" s="114">
        <v>8622.1579999999994</v>
      </c>
      <c r="S19" s="114">
        <v>8129.9619999999995</v>
      </c>
      <c r="T19" s="114">
        <v>8124.8950000000004</v>
      </c>
      <c r="U19" s="114">
        <v>8305.7420000000002</v>
      </c>
      <c r="V19" s="101">
        <f t="shared" si="1"/>
        <v>2.2258379954448682E-2</v>
      </c>
      <c r="W19" s="7"/>
      <c r="X19" s="7"/>
      <c r="Y19" s="11"/>
    </row>
    <row r="20" spans="1:25" s="6" customFormat="1" ht="13" customHeight="1">
      <c r="A20" s="91" t="s">
        <v>11</v>
      </c>
      <c r="B20" s="111">
        <v>90.394599999999997</v>
      </c>
      <c r="C20" s="99">
        <v>80.102000000000004</v>
      </c>
      <c r="D20" s="99">
        <v>78.917999999999992</v>
      </c>
      <c r="E20" s="99">
        <v>89.031000000000006</v>
      </c>
      <c r="F20" s="72">
        <v>88.355999999999995</v>
      </c>
      <c r="G20" s="101">
        <f t="shared" si="0"/>
        <v>-7.5816288708429047E-3</v>
      </c>
      <c r="H20" s="33"/>
      <c r="P20" s="91" t="s">
        <v>11</v>
      </c>
      <c r="Q20" s="112">
        <v>8868.3594000000012</v>
      </c>
      <c r="R20" s="114">
        <v>8185.2809999999999</v>
      </c>
      <c r="S20" s="114">
        <v>7801.3620000000001</v>
      </c>
      <c r="T20" s="114">
        <v>8901.2569999999996</v>
      </c>
      <c r="U20" s="114">
        <v>8803.8079999999991</v>
      </c>
      <c r="V20" s="101">
        <f t="shared" si="1"/>
        <v>-1.0947779622585974E-2</v>
      </c>
      <c r="W20" s="7"/>
      <c r="X20" s="7"/>
      <c r="Y20" s="11"/>
    </row>
    <row r="21" spans="1:25" s="5" customFormat="1" ht="13" customHeight="1">
      <c r="A21" s="91" t="s">
        <v>30</v>
      </c>
      <c r="B21" s="111">
        <v>89.029199999999989</v>
      </c>
      <c r="C21" s="99">
        <v>88.942999999999998</v>
      </c>
      <c r="D21" s="99">
        <v>85.397000000000006</v>
      </c>
      <c r="E21" s="99">
        <v>83.361000000000004</v>
      </c>
      <c r="F21" s="72">
        <v>83.272999999999996</v>
      </c>
      <c r="G21" s="101">
        <f t="shared" si="0"/>
        <v>-1.0556495243579933E-3</v>
      </c>
      <c r="H21" s="33"/>
      <c r="P21" s="91" t="s">
        <v>30</v>
      </c>
      <c r="Q21" s="112">
        <v>8639.1965999999993</v>
      </c>
      <c r="R21" s="114">
        <v>8612.6660000000011</v>
      </c>
      <c r="S21" s="114">
        <v>8462.1239999999998</v>
      </c>
      <c r="T21" s="114">
        <v>8182.0259999999998</v>
      </c>
      <c r="U21" s="114">
        <v>8228.6380000000008</v>
      </c>
      <c r="V21" s="101">
        <f t="shared" si="1"/>
        <v>5.6968775215333611E-3</v>
      </c>
      <c r="W21" s="7"/>
      <c r="X21" s="7"/>
      <c r="Y21" s="11"/>
    </row>
    <row r="22" spans="1:25" s="5" customFormat="1" ht="13" customHeight="1">
      <c r="A22" s="91" t="s">
        <v>13</v>
      </c>
      <c r="B22" s="111">
        <v>85.384799999999998</v>
      </c>
      <c r="C22" s="99">
        <v>84.951999999999998</v>
      </c>
      <c r="D22" s="99">
        <v>80.042000000000002</v>
      </c>
      <c r="E22" s="99">
        <v>83.921000000000006</v>
      </c>
      <c r="F22" s="72">
        <v>88.378</v>
      </c>
      <c r="G22" s="101">
        <f t="shared" si="0"/>
        <v>5.3109472003431746E-2</v>
      </c>
      <c r="H22" s="33"/>
      <c r="P22" s="91" t="s">
        <v>13</v>
      </c>
      <c r="Q22" s="112">
        <v>8400.0892000000003</v>
      </c>
      <c r="R22" s="114">
        <v>8401.14</v>
      </c>
      <c r="S22" s="114">
        <v>7907.2169999999996</v>
      </c>
      <c r="T22" s="114">
        <v>8341.3260000000009</v>
      </c>
      <c r="U22" s="114">
        <v>8808.9779999999992</v>
      </c>
      <c r="V22" s="101">
        <f t="shared" si="1"/>
        <v>5.6064467447981103E-2</v>
      </c>
      <c r="W22" s="7"/>
      <c r="X22" s="7"/>
      <c r="Y22" s="7"/>
    </row>
    <row r="23" spans="1:25" s="5" customFormat="1" ht="13" customHeight="1">
      <c r="A23" s="91" t="s">
        <v>14</v>
      </c>
      <c r="B23" s="111">
        <v>89.590800000000002</v>
      </c>
      <c r="C23" s="99">
        <v>85.927999999999997</v>
      </c>
      <c r="D23" s="99">
        <v>85.376999999999995</v>
      </c>
      <c r="E23" s="99">
        <v>91.617000000000004</v>
      </c>
      <c r="F23" s="72"/>
      <c r="G23" s="227"/>
      <c r="H23" s="33"/>
      <c r="P23" s="91" t="s">
        <v>14</v>
      </c>
      <c r="Q23" s="112">
        <v>8934.1885999999995</v>
      </c>
      <c r="R23" s="114">
        <v>8583.4879999999994</v>
      </c>
      <c r="S23" s="114">
        <v>8505.6260000000002</v>
      </c>
      <c r="T23" s="114">
        <v>9175.5750000000007</v>
      </c>
      <c r="U23" s="114"/>
      <c r="V23" s="227"/>
      <c r="W23" s="7"/>
      <c r="X23" s="65"/>
      <c r="Y23" s="65"/>
    </row>
    <row r="24" spans="1:25" s="5" customFormat="1" ht="13" customHeight="1">
      <c r="A24" s="91" t="s">
        <v>15</v>
      </c>
      <c r="B24" s="111">
        <v>84.361799999999988</v>
      </c>
      <c r="C24" s="99">
        <v>83.995999999999995</v>
      </c>
      <c r="D24" s="99">
        <v>84.16</v>
      </c>
      <c r="E24" s="99">
        <v>78.751999999999995</v>
      </c>
      <c r="F24" s="72"/>
      <c r="G24" s="227"/>
      <c r="H24" s="33"/>
      <c r="P24" s="91" t="s">
        <v>15</v>
      </c>
      <c r="Q24" s="112">
        <v>8524.5586000000003</v>
      </c>
      <c r="R24" s="114">
        <v>8459.3040000000001</v>
      </c>
      <c r="S24" s="114">
        <v>8521.0550000000003</v>
      </c>
      <c r="T24" s="114">
        <v>8027.4530000000004</v>
      </c>
      <c r="U24" s="114"/>
      <c r="V24" s="227"/>
      <c r="W24" s="7"/>
      <c r="X24" s="7"/>
      <c r="Y24" s="11"/>
    </row>
    <row r="25" spans="1:25" s="5" customFormat="1" ht="13" customHeight="1">
      <c r="A25" s="91" t="s">
        <v>16</v>
      </c>
      <c r="B25" s="111">
        <v>84.401600000000002</v>
      </c>
      <c r="C25" s="99">
        <v>86.703999999999994</v>
      </c>
      <c r="D25" s="99">
        <v>78.582000000000008</v>
      </c>
      <c r="E25" s="99">
        <v>82.50200000000001</v>
      </c>
      <c r="F25" s="72"/>
      <c r="G25" s="227"/>
      <c r="H25" s="33"/>
      <c r="P25" s="91" t="s">
        <v>16</v>
      </c>
      <c r="Q25" s="112">
        <v>8465.7599999999984</v>
      </c>
      <c r="R25" s="114">
        <v>8763.1980000000003</v>
      </c>
      <c r="S25" s="114">
        <v>7929.9059999999999</v>
      </c>
      <c r="T25" s="114">
        <v>8345.7080000000005</v>
      </c>
      <c r="U25" s="114"/>
      <c r="V25" s="227"/>
      <c r="W25" s="7"/>
      <c r="X25" s="7"/>
      <c r="Y25" s="11"/>
    </row>
    <row r="26" spans="1:25" s="5" customFormat="1" ht="13" customHeight="1">
      <c r="A26" s="93" t="s">
        <v>65</v>
      </c>
      <c r="B26" s="71">
        <f>SUM(B14:B19)</f>
        <v>521.18340000000001</v>
      </c>
      <c r="C26" s="71">
        <f t="shared" ref="C26:D26" si="2">SUM(C14:C19)</f>
        <v>517.17700000000002</v>
      </c>
      <c r="D26" s="71">
        <f t="shared" si="2"/>
        <v>489.42700000000002</v>
      </c>
      <c r="E26" s="71">
        <f>SUM(E14:E19)</f>
        <v>504.62199999999996</v>
      </c>
      <c r="F26" s="71">
        <f>SUM(F14:F19)</f>
        <v>504.84399999999999</v>
      </c>
      <c r="G26" s="206"/>
      <c r="H26" s="33"/>
      <c r="P26" s="93" t="s">
        <v>65</v>
      </c>
      <c r="Q26" s="71">
        <f>SUM(Q14:Q19)</f>
        <v>52424.964200000002</v>
      </c>
      <c r="R26" s="71">
        <f t="shared" ref="R26:U26" si="3">SUM(R14:R19)</f>
        <v>52609.159</v>
      </c>
      <c r="S26" s="71">
        <f t="shared" si="3"/>
        <v>49790.758999999998</v>
      </c>
      <c r="T26" s="71">
        <f t="shared" si="3"/>
        <v>51718.697</v>
      </c>
      <c r="U26" s="217">
        <f t="shared" si="3"/>
        <v>51503.425999999999</v>
      </c>
      <c r="V26" s="206"/>
      <c r="W26" s="7"/>
      <c r="X26" s="7"/>
      <c r="Y26" s="11"/>
    </row>
    <row r="27" spans="1:25" s="73" customFormat="1" ht="16">
      <c r="A27" s="93" t="s">
        <v>50</v>
      </c>
      <c r="B27" s="71">
        <f>SUM(B14:B25)</f>
        <v>1044.3462</v>
      </c>
      <c r="C27" s="71">
        <f t="shared" ref="C27:E27" si="4">SUM(C14:C25)</f>
        <v>1027.8019999999999</v>
      </c>
      <c r="D27" s="71">
        <f t="shared" si="4"/>
        <v>981.90300000000002</v>
      </c>
      <c r="E27" s="71">
        <f t="shared" si="4"/>
        <v>1013.806</v>
      </c>
      <c r="F27" s="71"/>
      <c r="G27" s="206"/>
      <c r="P27" s="93" t="s">
        <v>50</v>
      </c>
      <c r="Q27" s="71">
        <f>SUM(Q14:Q25)</f>
        <v>104257.11659999999</v>
      </c>
      <c r="R27" s="71">
        <f t="shared" ref="R27:T27" si="5">SUM(R14:R25)</f>
        <v>103614.236</v>
      </c>
      <c r="S27" s="71">
        <f t="shared" si="5"/>
        <v>98918.049000000014</v>
      </c>
      <c r="T27" s="71">
        <f t="shared" si="5"/>
        <v>102692.04199999999</v>
      </c>
      <c r="U27" s="71"/>
      <c r="V27" s="206"/>
      <c r="W27" s="84"/>
      <c r="X27" s="84"/>
      <c r="Y27" s="102"/>
    </row>
    <row r="28" spans="1:25" ht="13.5">
      <c r="A28" s="94" t="s">
        <v>51</v>
      </c>
      <c r="B28" s="90"/>
      <c r="C28" s="90"/>
      <c r="D28" s="230">
        <f>D27/C27-1</f>
        <v>-4.4657434019392706E-2</v>
      </c>
      <c r="E28" s="230">
        <f>E27/D27-1</f>
        <v>3.2490989435820072E-2</v>
      </c>
      <c r="F28" s="90"/>
      <c r="G28" s="225">
        <f>(F14+F15+F16+F17+F18+F19+F20+F21+F22)/(E14+E15+E16+E17+E18+E19+E20+E21+E22)-1</f>
        <v>5.1463002753191489E-3</v>
      </c>
      <c r="P28" s="94" t="s">
        <v>51</v>
      </c>
      <c r="Q28" s="90"/>
      <c r="R28" s="90"/>
      <c r="S28" s="230">
        <f>S27/R27-1</f>
        <v>-4.5323762267570955E-2</v>
      </c>
      <c r="T28" s="230">
        <f>T27/S27-1</f>
        <v>3.815272377642609E-2</v>
      </c>
      <c r="U28" s="90"/>
      <c r="V28" s="225">
        <f>(U14+U15+U16+U17+U18+U19+U20+U21+U22)/(T14+T15+T16+T17+T18+T19+T20+T21+T22)-1</f>
        <v>2.6125922059914153E-3</v>
      </c>
      <c r="W28" s="95"/>
      <c r="X28" s="7"/>
      <c r="Y28" s="11"/>
    </row>
    <row r="29" spans="1:25" ht="13.5">
      <c r="A29" s="83"/>
      <c r="B29" s="61"/>
      <c r="C29" s="95"/>
      <c r="D29" s="95"/>
      <c r="E29" s="95"/>
      <c r="F29" s="95"/>
      <c r="G29" s="95"/>
      <c r="P29" s="83"/>
      <c r="Q29" s="61"/>
      <c r="R29" s="95"/>
      <c r="S29" s="95"/>
      <c r="T29" s="95"/>
      <c r="U29" s="95"/>
      <c r="V29" s="95"/>
      <c r="W29" s="7"/>
      <c r="X29" s="7"/>
      <c r="Y29" s="11"/>
    </row>
    <row r="30" spans="1:25" s="70" customFormat="1">
      <c r="A30" s="100" t="s">
        <v>63</v>
      </c>
      <c r="B30" s="220">
        <f>B27/B31</f>
        <v>4.4614377989662272E-2</v>
      </c>
      <c r="C30" s="220">
        <f t="shared" ref="C30:D30" si="6">C27/C31</f>
        <v>4.47256300294206E-2</v>
      </c>
      <c r="D30" s="220">
        <f t="shared" si="6"/>
        <v>4.5019870304289195E-2</v>
      </c>
      <c r="E30" s="220">
        <f>E27/E31</f>
        <v>4.6215940676187457E-2</v>
      </c>
      <c r="F30" s="220">
        <f>SUM(F14:F25)/F31</f>
        <v>4.6687288359324099E-2</v>
      </c>
      <c r="G30" s="220"/>
      <c r="P30" s="100" t="s">
        <v>63</v>
      </c>
      <c r="Q30" s="220">
        <f>Q27/Q31</f>
        <v>4.7545774983537875E-2</v>
      </c>
      <c r="R30" s="220">
        <f t="shared" ref="R30:T30" si="7">R27/R31</f>
        <v>4.8129496420689359E-2</v>
      </c>
      <c r="S30" s="220">
        <f t="shared" si="7"/>
        <v>4.8035437904107678E-2</v>
      </c>
      <c r="T30" s="220">
        <f t="shared" si="7"/>
        <v>4.9187407142234282E-2</v>
      </c>
      <c r="U30" s="220">
        <f>SUM(U14:U25)/U31</f>
        <v>4.9536443347074452E-2</v>
      </c>
      <c r="V30" s="220"/>
      <c r="W30" s="84"/>
      <c r="X30" s="84"/>
      <c r="Y30" s="102"/>
    </row>
    <row r="31" spans="1:25" ht="13.5">
      <c r="A31" s="100" t="s">
        <v>62</v>
      </c>
      <c r="B31" s="217">
        <v>23408.287800000002</v>
      </c>
      <c r="C31" s="218">
        <v>22980.156999999999</v>
      </c>
      <c r="D31" s="218">
        <v>21810.436000000002</v>
      </c>
      <c r="E31" s="218">
        <v>21936.284</v>
      </c>
      <c r="F31" s="218">
        <v>16382.424999999999</v>
      </c>
      <c r="G31" s="218"/>
      <c r="P31" s="100" t="s">
        <v>62</v>
      </c>
      <c r="Q31" s="217">
        <v>2192773.5247999998</v>
      </c>
      <c r="R31" s="218">
        <v>2152821.943</v>
      </c>
      <c r="S31" s="218">
        <v>2059272.348</v>
      </c>
      <c r="T31" s="218">
        <v>2087770.996</v>
      </c>
      <c r="U31" s="218">
        <v>1561372.6939999999</v>
      </c>
      <c r="V31" s="218"/>
      <c r="W31" s="7"/>
      <c r="X31" s="7"/>
      <c r="Y31" s="11"/>
    </row>
    <row r="32" spans="1:25" s="73" customFormat="1" ht="16">
      <c r="A32" s="100" t="s">
        <v>64</v>
      </c>
      <c r="B32" s="219"/>
      <c r="C32" s="220"/>
      <c r="D32" s="220">
        <f>D31/C31-1</f>
        <v>-5.090134936850077E-2</v>
      </c>
      <c r="E32" s="220">
        <f>E31/D31-1</f>
        <v>5.7700818085433259E-3</v>
      </c>
      <c r="F32" s="220"/>
      <c r="G32" s="220"/>
      <c r="I32" s="73" t="s">
        <v>17</v>
      </c>
      <c r="P32" s="100" t="s">
        <v>64</v>
      </c>
      <c r="Q32" s="219"/>
      <c r="R32" s="220"/>
      <c r="S32" s="220">
        <f>S31/R31-1</f>
        <v>-4.3454404254927304E-2</v>
      </c>
      <c r="T32" s="220">
        <f>T31/S31-1</f>
        <v>1.3839183548343348E-2</v>
      </c>
      <c r="U32" s="220"/>
      <c r="V32" s="220"/>
    </row>
    <row r="33" spans="1:25">
      <c r="S33" s="113"/>
      <c r="T33" s="113"/>
      <c r="U33" s="65"/>
    </row>
    <row r="34" spans="1:25">
      <c r="U34" s="65"/>
    </row>
    <row r="36" spans="1:25" s="73" customFormat="1" ht="22.15" customHeight="1">
      <c r="A36" s="297" t="s">
        <v>100</v>
      </c>
      <c r="B36" s="297"/>
      <c r="C36" s="297"/>
      <c r="D36" s="297"/>
      <c r="E36" s="297"/>
      <c r="F36" s="297"/>
      <c r="G36" s="297"/>
      <c r="H36" s="297"/>
      <c r="I36" s="297"/>
      <c r="J36" s="297"/>
      <c r="K36" s="297"/>
      <c r="L36" s="297"/>
      <c r="M36" s="297"/>
      <c r="N36" s="297"/>
      <c r="O36" s="297"/>
      <c r="P36" s="297"/>
      <c r="Q36" s="297"/>
      <c r="R36" s="297"/>
      <c r="S36" s="297"/>
      <c r="T36" s="297"/>
      <c r="U36" s="297"/>
      <c r="V36" s="297"/>
    </row>
    <row r="37" spans="1:25" s="73" customFormat="1" ht="25.4" customHeight="1">
      <c r="C37" s="301"/>
      <c r="D37" s="301"/>
      <c r="E37" s="301"/>
      <c r="F37" s="301"/>
      <c r="G37" s="301"/>
      <c r="H37" s="301"/>
      <c r="I37" s="301"/>
      <c r="J37" s="301"/>
      <c r="K37" s="301"/>
      <c r="L37" s="301"/>
      <c r="M37" s="301"/>
      <c r="N37" s="301"/>
      <c r="O37" s="301"/>
      <c r="P37" s="301"/>
      <c r="Q37" s="82"/>
    </row>
    <row r="38" spans="1:25" s="70" customFormat="1" ht="18.5">
      <c r="A38" s="79" t="s">
        <v>44</v>
      </c>
      <c r="B38" s="87"/>
      <c r="C38" s="88"/>
      <c r="D38" s="88"/>
      <c r="E38" s="88"/>
      <c r="F38" s="88"/>
      <c r="G38" s="88"/>
      <c r="K38" s="65"/>
      <c r="P38" s="79" t="s">
        <v>45</v>
      </c>
      <c r="Q38" s="81"/>
      <c r="R38" s="82"/>
      <c r="S38" s="82"/>
      <c r="T38" s="82"/>
      <c r="U38" s="82"/>
      <c r="V38" s="82"/>
    </row>
    <row r="39" spans="1:25" s="5" customFormat="1" ht="12.75" customHeight="1">
      <c r="A39" s="96" t="s">
        <v>61</v>
      </c>
      <c r="B39" s="211"/>
      <c r="C39" s="97">
        <f>C55/$C$27</f>
        <v>0.42453702172208274</v>
      </c>
      <c r="D39" s="97">
        <f>D55/$D$27</f>
        <v>0.43141532310218011</v>
      </c>
      <c r="E39" s="97">
        <f>E55/$E$27</f>
        <v>0.42913831640373001</v>
      </c>
      <c r="F39" s="6"/>
      <c r="H39" s="302"/>
      <c r="I39" s="302"/>
      <c r="J39" s="302"/>
      <c r="K39" s="302"/>
      <c r="L39" s="302"/>
      <c r="M39" s="302"/>
      <c r="N39" s="58"/>
      <c r="O39" s="2"/>
      <c r="R39" s="6"/>
      <c r="S39" s="6"/>
      <c r="T39" s="6"/>
      <c r="U39" s="6"/>
    </row>
    <row r="40" spans="1:25" s="5" customFormat="1" ht="14.65" customHeight="1">
      <c r="A40" s="294" t="s">
        <v>4</v>
      </c>
      <c r="B40" s="291" t="s">
        <v>94</v>
      </c>
      <c r="C40" s="291">
        <v>2022</v>
      </c>
      <c r="D40" s="291">
        <v>2023</v>
      </c>
      <c r="E40" s="291">
        <v>2024</v>
      </c>
      <c r="F40" s="291">
        <v>2025</v>
      </c>
      <c r="G40" s="289" t="s">
        <v>95</v>
      </c>
      <c r="P40" s="294" t="s">
        <v>58</v>
      </c>
      <c r="Q40" s="291" t="s">
        <v>94</v>
      </c>
      <c r="R40" s="291">
        <v>2022</v>
      </c>
      <c r="S40" s="291">
        <v>2023</v>
      </c>
      <c r="T40" s="291">
        <v>2024</v>
      </c>
      <c r="U40" s="291">
        <v>2025</v>
      </c>
      <c r="V40" s="289" t="s">
        <v>95</v>
      </c>
    </row>
    <row r="41" spans="1:25" s="5" customFormat="1" ht="21.65" customHeight="1">
      <c r="A41" s="295"/>
      <c r="B41" s="292"/>
      <c r="C41" s="292"/>
      <c r="D41" s="292"/>
      <c r="E41" s="292"/>
      <c r="F41" s="292"/>
      <c r="G41" s="290"/>
      <c r="H41" s="103"/>
      <c r="I41" s="70"/>
      <c r="J41" s="104"/>
      <c r="K41" s="105" t="s">
        <v>55</v>
      </c>
      <c r="L41" s="104"/>
      <c r="M41" s="104"/>
      <c r="N41" s="104"/>
      <c r="O41" s="104"/>
      <c r="P41" s="295"/>
      <c r="Q41" s="292"/>
      <c r="R41" s="292"/>
      <c r="S41" s="292"/>
      <c r="T41" s="292"/>
      <c r="U41" s="292"/>
      <c r="V41" s="290"/>
    </row>
    <row r="42" spans="1:25" s="5" customFormat="1" ht="14">
      <c r="A42" s="91" t="s">
        <v>5</v>
      </c>
      <c r="B42" s="111">
        <v>37.167200000000001</v>
      </c>
      <c r="C42" s="99">
        <v>37.762999999999998</v>
      </c>
      <c r="D42" s="99">
        <v>38.447000000000003</v>
      </c>
      <c r="E42" s="99">
        <v>39.154000000000003</v>
      </c>
      <c r="F42" s="72">
        <v>40.282000000000004</v>
      </c>
      <c r="G42" s="101">
        <f>F42/E42-1</f>
        <v>2.8809317055728645E-2</v>
      </c>
      <c r="H42" s="106"/>
      <c r="I42" s="107"/>
      <c r="J42" s="320"/>
      <c r="K42" s="320"/>
      <c r="L42" s="320"/>
      <c r="M42" s="320"/>
      <c r="N42" s="320"/>
      <c r="O42" s="320"/>
      <c r="P42" s="91" t="s">
        <v>5</v>
      </c>
      <c r="Q42" s="112">
        <v>3529.3966</v>
      </c>
      <c r="R42" s="114">
        <v>3612.3450000000003</v>
      </c>
      <c r="S42" s="114">
        <v>3654.4270000000001</v>
      </c>
      <c r="T42" s="114">
        <v>3761.067</v>
      </c>
      <c r="U42" s="114">
        <v>3893.6089999999999</v>
      </c>
      <c r="V42" s="101">
        <f>U42/T42-1</f>
        <v>3.5240531476838921E-2</v>
      </c>
      <c r="W42" s="7"/>
      <c r="X42" s="7"/>
      <c r="Y42" s="7"/>
    </row>
    <row r="43" spans="1:25" s="5" customFormat="1" ht="16">
      <c r="A43" s="91" t="s">
        <v>6</v>
      </c>
      <c r="B43" s="111">
        <v>34.277999999999999</v>
      </c>
      <c r="C43" s="99">
        <v>35.518000000000001</v>
      </c>
      <c r="D43" s="99">
        <v>32.856000000000002</v>
      </c>
      <c r="E43" s="99">
        <v>36.932000000000002</v>
      </c>
      <c r="F43" s="72">
        <v>35.616</v>
      </c>
      <c r="G43" s="101">
        <f t="shared" ref="G43:G50" si="8">F43/E43-1</f>
        <v>-3.563305534495842E-2</v>
      </c>
      <c r="H43" s="106"/>
      <c r="I43" s="103"/>
      <c r="J43" s="104"/>
      <c r="K43" s="104" t="s">
        <v>53</v>
      </c>
      <c r="L43" s="104"/>
      <c r="M43" s="104"/>
      <c r="N43" s="104"/>
      <c r="O43" s="104"/>
      <c r="P43" s="91" t="s">
        <v>6</v>
      </c>
      <c r="Q43" s="112">
        <v>3247.2410000000004</v>
      </c>
      <c r="R43" s="114">
        <v>3382.3589999999999</v>
      </c>
      <c r="S43" s="114">
        <v>3113.424</v>
      </c>
      <c r="T43" s="114">
        <v>3509.05</v>
      </c>
      <c r="U43" s="114">
        <v>3406.57</v>
      </c>
      <c r="V43" s="101">
        <f t="shared" ref="V43:V50" si="9">U43/T43-1</f>
        <v>-2.9204485544520598E-2</v>
      </c>
      <c r="W43" s="7"/>
      <c r="X43" s="7"/>
      <c r="Y43" s="7"/>
    </row>
    <row r="44" spans="1:25" s="5" customFormat="1">
      <c r="A44" s="91" t="s">
        <v>7</v>
      </c>
      <c r="B44" s="111">
        <v>37.660800000000009</v>
      </c>
      <c r="C44" s="99">
        <v>41.014000000000003</v>
      </c>
      <c r="D44" s="99">
        <v>36.74</v>
      </c>
      <c r="E44" s="99">
        <v>34.433999999999997</v>
      </c>
      <c r="F44" s="72">
        <v>37.603000000000002</v>
      </c>
      <c r="G44" s="101">
        <f t="shared" si="8"/>
        <v>9.2031132020677253E-2</v>
      </c>
      <c r="H44" s="106"/>
      <c r="I44" s="70"/>
      <c r="J44" s="104"/>
      <c r="K44" s="108" t="s">
        <v>56</v>
      </c>
      <c r="L44" s="104"/>
      <c r="M44" s="104"/>
      <c r="N44" s="104"/>
      <c r="O44" s="104"/>
      <c r="P44" s="91" t="s">
        <v>7</v>
      </c>
      <c r="Q44" s="112">
        <v>3546.8659999999995</v>
      </c>
      <c r="R44" s="114">
        <v>3870.9780000000001</v>
      </c>
      <c r="S44" s="114">
        <v>3487.2890000000002</v>
      </c>
      <c r="T44" s="114">
        <v>3289.8209999999999</v>
      </c>
      <c r="U44" s="114">
        <v>3587.3330000000001</v>
      </c>
      <c r="V44" s="101">
        <f t="shared" si="9"/>
        <v>9.0434099606027329E-2</v>
      </c>
      <c r="W44" s="7"/>
      <c r="X44" s="7"/>
      <c r="Y44" s="7"/>
    </row>
    <row r="45" spans="1:25" s="5" customFormat="1">
      <c r="A45" s="91" t="s">
        <v>8</v>
      </c>
      <c r="B45" s="111">
        <v>34.892999999999994</v>
      </c>
      <c r="C45" s="99">
        <v>35.426000000000002</v>
      </c>
      <c r="D45" s="99">
        <v>33.668999999999997</v>
      </c>
      <c r="E45" s="99">
        <v>34.494999999999997</v>
      </c>
      <c r="F45" s="72">
        <v>38.179000000000002</v>
      </c>
      <c r="G45" s="101">
        <f t="shared" si="8"/>
        <v>0.10679808667922908</v>
      </c>
      <c r="H45" s="106"/>
      <c r="I45" s="70"/>
      <c r="J45" s="109"/>
      <c r="K45" s="83" t="s">
        <v>54</v>
      </c>
      <c r="L45" s="104"/>
      <c r="M45" s="104"/>
      <c r="N45" s="104"/>
      <c r="O45" s="104"/>
      <c r="P45" s="91" t="s">
        <v>8</v>
      </c>
      <c r="Q45" s="112">
        <v>3284.4720000000002</v>
      </c>
      <c r="R45" s="114">
        <v>3341.7960000000003</v>
      </c>
      <c r="S45" s="114">
        <v>3208.3449999999998</v>
      </c>
      <c r="T45" s="114">
        <v>3281.5970000000002</v>
      </c>
      <c r="U45" s="114">
        <v>3609.5210000000002</v>
      </c>
      <c r="V45" s="101">
        <f t="shared" si="9"/>
        <v>9.9928175214689663E-2</v>
      </c>
      <c r="W45" s="7"/>
      <c r="X45" s="7"/>
      <c r="Y45" s="7"/>
    </row>
    <row r="46" spans="1:25" s="5" customFormat="1">
      <c r="A46" s="91" t="s">
        <v>9</v>
      </c>
      <c r="B46" s="111">
        <v>33.357999999999997</v>
      </c>
      <c r="C46" s="99">
        <v>34.317999999999998</v>
      </c>
      <c r="D46" s="99">
        <v>35.033000000000001</v>
      </c>
      <c r="E46" s="99">
        <v>36.076999999999998</v>
      </c>
      <c r="F46" s="72">
        <v>35.045999999999999</v>
      </c>
      <c r="G46" s="101">
        <f t="shared" si="8"/>
        <v>-2.8577764226515479E-2</v>
      </c>
      <c r="H46" s="106"/>
      <c r="I46" s="70"/>
      <c r="J46" s="70"/>
      <c r="K46" s="70"/>
      <c r="L46" s="70"/>
      <c r="M46" s="70"/>
      <c r="N46" s="70"/>
      <c r="O46" s="102"/>
      <c r="P46" s="91" t="s">
        <v>9</v>
      </c>
      <c r="Q46" s="112">
        <v>3141.3154000000004</v>
      </c>
      <c r="R46" s="114">
        <v>3230.4949999999999</v>
      </c>
      <c r="S46" s="114">
        <v>3308.1969999999997</v>
      </c>
      <c r="T46" s="114">
        <v>3451.8820000000001</v>
      </c>
      <c r="U46" s="114">
        <v>3318.9970000000003</v>
      </c>
      <c r="V46" s="101">
        <f t="shared" si="9"/>
        <v>-3.8496391243964867E-2</v>
      </c>
      <c r="W46" s="7"/>
      <c r="X46" s="7"/>
      <c r="Y46" s="7"/>
    </row>
    <row r="47" spans="1:25" s="5" customFormat="1">
      <c r="A47" s="91" t="s">
        <v>10</v>
      </c>
      <c r="B47" s="111">
        <v>35.460799999999999</v>
      </c>
      <c r="C47" s="99">
        <v>36.183</v>
      </c>
      <c r="D47" s="99">
        <v>35.356999999999999</v>
      </c>
      <c r="E47" s="99">
        <v>34.473999999999997</v>
      </c>
      <c r="F47" s="72">
        <v>35.066000000000003</v>
      </c>
      <c r="G47" s="101">
        <f t="shared" si="8"/>
        <v>1.7172361779892231E-2</v>
      </c>
      <c r="H47" s="106"/>
      <c r="I47" s="70"/>
      <c r="J47" s="70"/>
      <c r="K47" s="70"/>
      <c r="L47" s="70"/>
      <c r="M47" s="70"/>
      <c r="N47" s="70"/>
      <c r="O47" s="102"/>
      <c r="P47" s="91" t="s">
        <v>10</v>
      </c>
      <c r="Q47" s="112">
        <v>3302.1239999999998</v>
      </c>
      <c r="R47" s="114">
        <v>3357.2389999999996</v>
      </c>
      <c r="S47" s="114">
        <v>3314.047</v>
      </c>
      <c r="T47" s="114">
        <v>3272.663</v>
      </c>
      <c r="U47" s="114">
        <v>3281.2950000000001</v>
      </c>
      <c r="V47" s="101">
        <f t="shared" si="9"/>
        <v>2.63760735523344E-3</v>
      </c>
      <c r="W47" s="7"/>
      <c r="X47" s="7"/>
      <c r="Y47" s="7"/>
    </row>
    <row r="48" spans="1:25" s="6" customFormat="1" ht="13" customHeight="1">
      <c r="A48" s="91" t="s">
        <v>11</v>
      </c>
      <c r="B48" s="111">
        <v>36.6218</v>
      </c>
      <c r="C48" s="99">
        <v>33.286000000000001</v>
      </c>
      <c r="D48" s="99">
        <v>32.481000000000002</v>
      </c>
      <c r="E48" s="99">
        <v>36.186</v>
      </c>
      <c r="F48" s="72">
        <v>37.502000000000002</v>
      </c>
      <c r="G48" s="101">
        <f t="shared" si="8"/>
        <v>3.6367655999557824E-2</v>
      </c>
      <c r="H48" s="106"/>
      <c r="I48" s="83"/>
      <c r="J48" s="83"/>
      <c r="K48" s="83"/>
      <c r="L48" s="83"/>
      <c r="M48" s="83"/>
      <c r="N48" s="83"/>
      <c r="O48" s="102"/>
      <c r="P48" s="91" t="s">
        <v>11</v>
      </c>
      <c r="Q48" s="112">
        <v>3355.2798000000003</v>
      </c>
      <c r="R48" s="114">
        <v>3145.623</v>
      </c>
      <c r="S48" s="114">
        <v>2982.895</v>
      </c>
      <c r="T48" s="114">
        <v>3376.4560000000001</v>
      </c>
      <c r="U48" s="114">
        <v>3442.145</v>
      </c>
      <c r="V48" s="101">
        <f t="shared" si="9"/>
        <v>1.945501437009689E-2</v>
      </c>
      <c r="W48" s="7"/>
      <c r="X48" s="7"/>
      <c r="Y48" s="7"/>
    </row>
    <row r="49" spans="1:25" s="5" customFormat="1" ht="13" customHeight="1">
      <c r="A49" s="91" t="s">
        <v>30</v>
      </c>
      <c r="B49" s="111">
        <v>35.766800000000003</v>
      </c>
      <c r="C49" s="99">
        <v>36.164999999999999</v>
      </c>
      <c r="D49" s="99">
        <v>36.350999999999999</v>
      </c>
      <c r="E49" s="99">
        <v>35.298000000000002</v>
      </c>
      <c r="F49" s="72">
        <v>36.256999999999998</v>
      </c>
      <c r="G49" s="101">
        <f t="shared" si="8"/>
        <v>2.7168678112074129E-2</v>
      </c>
      <c r="H49" s="106"/>
      <c r="I49" s="70"/>
      <c r="J49" s="70"/>
      <c r="K49" s="70"/>
      <c r="L49" s="70"/>
      <c r="M49" s="70"/>
      <c r="N49" s="70"/>
      <c r="O49" s="102"/>
      <c r="P49" s="91" t="s">
        <v>30</v>
      </c>
      <c r="Q49" s="112">
        <v>3257.6318000000001</v>
      </c>
      <c r="R49" s="114">
        <v>3179.4589999999998</v>
      </c>
      <c r="S49" s="114">
        <v>3367.4450000000002</v>
      </c>
      <c r="T49" s="114">
        <v>3271.9339999999997</v>
      </c>
      <c r="U49" s="114">
        <v>3329.72</v>
      </c>
      <c r="V49" s="101">
        <f t="shared" si="9"/>
        <v>1.7661114191178662E-2</v>
      </c>
      <c r="W49" s="7"/>
      <c r="X49" s="7"/>
      <c r="Y49" s="7"/>
    </row>
    <row r="50" spans="1:25" s="5" customFormat="1" ht="13" customHeight="1">
      <c r="A50" s="91" t="s">
        <v>13</v>
      </c>
      <c r="B50" s="111">
        <v>35.656799999999997</v>
      </c>
      <c r="C50" s="99">
        <v>36.388999999999996</v>
      </c>
      <c r="D50" s="99">
        <v>34.280999999999999</v>
      </c>
      <c r="E50" s="99">
        <v>35.741</v>
      </c>
      <c r="F50" s="72">
        <v>39.333999999999996</v>
      </c>
      <c r="G50" s="101">
        <f t="shared" si="8"/>
        <v>0.10052880445426804</v>
      </c>
      <c r="H50" s="106"/>
      <c r="I50" s="70"/>
      <c r="J50" s="70"/>
      <c r="K50" s="70"/>
      <c r="L50" s="70"/>
      <c r="M50" s="70"/>
      <c r="N50" s="70"/>
      <c r="O50" s="102"/>
      <c r="P50" s="91" t="s">
        <v>13</v>
      </c>
      <c r="Q50" s="112">
        <v>3269.9579999999996</v>
      </c>
      <c r="R50" s="114">
        <v>3351.223</v>
      </c>
      <c r="S50" s="114">
        <v>3155.9989999999998</v>
      </c>
      <c r="T50" s="114">
        <v>3333.0190000000002</v>
      </c>
      <c r="U50" s="114">
        <v>3655.8869999999997</v>
      </c>
      <c r="V50" s="101">
        <f t="shared" si="9"/>
        <v>9.6869534797131118E-2</v>
      </c>
      <c r="W50" s="7"/>
      <c r="X50" s="7"/>
      <c r="Y50" s="7"/>
    </row>
    <row r="51" spans="1:25" s="5" customFormat="1" ht="13" customHeight="1">
      <c r="A51" s="91" t="s">
        <v>14</v>
      </c>
      <c r="B51" s="111">
        <v>37.638800000000003</v>
      </c>
      <c r="C51" s="99">
        <v>36.395000000000003</v>
      </c>
      <c r="D51" s="99">
        <v>36.728000000000002</v>
      </c>
      <c r="E51" s="99">
        <v>40.726999999999997</v>
      </c>
      <c r="F51" s="72"/>
      <c r="G51" s="101"/>
      <c r="H51" s="106"/>
      <c r="I51" s="70"/>
      <c r="J51" s="70"/>
      <c r="K51" s="70"/>
      <c r="L51" s="70"/>
      <c r="M51" s="70"/>
      <c r="N51" s="70"/>
      <c r="O51" s="102"/>
      <c r="P51" s="91" t="s">
        <v>14</v>
      </c>
      <c r="Q51" s="112">
        <v>3498.2959999999998</v>
      </c>
      <c r="R51" s="114">
        <v>3382.8309999999997</v>
      </c>
      <c r="S51" s="114">
        <v>3408.904</v>
      </c>
      <c r="T51" s="114">
        <v>3812.6929999999998</v>
      </c>
      <c r="U51" s="114"/>
      <c r="V51" s="101"/>
      <c r="W51" s="7"/>
      <c r="X51" s="7"/>
      <c r="Y51" s="7"/>
    </row>
    <row r="52" spans="1:25" s="5" customFormat="1" ht="13" customHeight="1">
      <c r="A52" s="91" t="s">
        <v>15</v>
      </c>
      <c r="B52" s="111">
        <v>34.9114</v>
      </c>
      <c r="C52" s="99">
        <v>35.978000000000002</v>
      </c>
      <c r="D52" s="99">
        <v>37.176000000000002</v>
      </c>
      <c r="E52" s="99">
        <v>34.292000000000002</v>
      </c>
      <c r="F52" s="72"/>
      <c r="G52" s="227"/>
      <c r="H52" s="106"/>
      <c r="I52" s="70"/>
      <c r="J52" s="70"/>
      <c r="K52" s="70"/>
      <c r="L52" s="70"/>
      <c r="M52" s="70"/>
      <c r="N52" s="70"/>
      <c r="O52" s="102"/>
      <c r="P52" s="91" t="s">
        <v>15</v>
      </c>
      <c r="Q52" s="112">
        <v>3294.1135999999997</v>
      </c>
      <c r="R52" s="114">
        <v>3402.4849999999997</v>
      </c>
      <c r="S52" s="114">
        <v>3506.6120000000001</v>
      </c>
      <c r="T52" s="114">
        <v>3279.299</v>
      </c>
      <c r="U52" s="114"/>
      <c r="V52" s="227"/>
      <c r="W52" s="7"/>
      <c r="X52" s="7"/>
      <c r="Y52" s="7"/>
    </row>
    <row r="53" spans="1:25" s="5" customFormat="1" ht="13" customHeight="1">
      <c r="A53" s="91" t="s">
        <v>16</v>
      </c>
      <c r="B53" s="111">
        <v>35.152799999999999</v>
      </c>
      <c r="C53" s="99">
        <v>37.905000000000001</v>
      </c>
      <c r="D53" s="99">
        <v>34.488999999999997</v>
      </c>
      <c r="E53" s="99">
        <v>37.253</v>
      </c>
      <c r="F53" s="72"/>
      <c r="G53" s="227"/>
      <c r="H53" s="106"/>
      <c r="I53" s="70"/>
      <c r="J53" s="70"/>
      <c r="K53" s="73"/>
      <c r="L53" s="70"/>
      <c r="M53" s="70"/>
      <c r="N53" s="70"/>
      <c r="O53" s="102"/>
      <c r="P53" s="91" t="s">
        <v>16</v>
      </c>
      <c r="Q53" s="112">
        <v>3317.4485999999997</v>
      </c>
      <c r="R53" s="114">
        <v>3576.7179999999998</v>
      </c>
      <c r="S53" s="114">
        <v>3270.6179999999999</v>
      </c>
      <c r="T53" s="114">
        <v>3564.1579999999999</v>
      </c>
      <c r="U53" s="114"/>
      <c r="V53" s="227"/>
      <c r="W53" s="7"/>
      <c r="X53" s="7"/>
      <c r="Y53" s="7"/>
    </row>
    <row r="54" spans="1:25" s="5" customFormat="1" ht="13" customHeight="1">
      <c r="A54" s="93" t="s">
        <v>65</v>
      </c>
      <c r="B54" s="71"/>
      <c r="C54" s="71">
        <f>(C42+C43+C44+C45+C46+C47+C48+C49)</f>
        <v>289.673</v>
      </c>
      <c r="D54" s="71">
        <f>(D42+D43+D44+D45+D46+D47+D48+D49)</f>
        <v>280.93399999999997</v>
      </c>
      <c r="E54" s="71">
        <f>(E42+E43+E44+E45+E46+E47+E48+E49)</f>
        <v>287.05</v>
      </c>
      <c r="F54" s="71">
        <f>(F42+F43+F44+F45+F46+F47+F48+F49)</f>
        <v>295.55099999999999</v>
      </c>
      <c r="G54" s="206"/>
      <c r="H54" s="70"/>
      <c r="I54" s="70"/>
      <c r="J54" s="70"/>
      <c r="K54" s="73"/>
      <c r="L54" s="70"/>
      <c r="M54" s="70"/>
      <c r="N54" s="70"/>
      <c r="O54" s="70"/>
      <c r="P54" s="93" t="s">
        <v>65</v>
      </c>
      <c r="Q54" s="71">
        <f>SUM(Q42:Q47)</f>
        <v>20051.415000000001</v>
      </c>
      <c r="R54" s="71">
        <f t="shared" ref="R54:U54" si="10">SUM(R42:R47)</f>
        <v>20795.212</v>
      </c>
      <c r="S54" s="71">
        <f t="shared" si="10"/>
        <v>20085.728999999999</v>
      </c>
      <c r="T54" s="71">
        <f t="shared" si="10"/>
        <v>20566.080000000002</v>
      </c>
      <c r="U54" s="71">
        <f t="shared" si="10"/>
        <v>21097.325000000004</v>
      </c>
      <c r="V54" s="206"/>
      <c r="W54" s="7"/>
      <c r="X54" s="7"/>
    </row>
    <row r="55" spans="1:25" s="5" customFormat="1" ht="13" customHeight="1">
      <c r="A55" s="93" t="s">
        <v>50</v>
      </c>
      <c r="B55" s="71"/>
      <c r="C55" s="71">
        <f>(C42+C43+C44+C45+C46+C47+C48+C49+C50+C51+C52+C53)</f>
        <v>436.34000000000003</v>
      </c>
      <c r="D55" s="71">
        <f>(D42+D43+D44+D45+D46+D47+D48+D49+D50+D51+D52+D53)</f>
        <v>423.60799999999995</v>
      </c>
      <c r="E55" s="71">
        <f>(E42+E43+E44+E45+E46+E47+E48+E49+E50+E51+E52+E53)</f>
        <v>435.06299999999993</v>
      </c>
      <c r="F55" s="71"/>
      <c r="G55" s="206"/>
      <c r="H55" s="70"/>
      <c r="I55" s="70"/>
      <c r="J55" s="70"/>
      <c r="K55" s="73"/>
      <c r="L55" s="70"/>
      <c r="M55" s="70"/>
      <c r="N55" s="70"/>
      <c r="O55" s="70"/>
      <c r="P55" s="93" t="s">
        <v>50</v>
      </c>
      <c r="Q55" s="71">
        <f>SUM(Q42:Q53)</f>
        <v>40044.142800000001</v>
      </c>
      <c r="R55" s="71">
        <f t="shared" ref="R55:T55" si="11">SUM(R42:R53)</f>
        <v>40833.550999999999</v>
      </c>
      <c r="S55" s="71">
        <f t="shared" si="11"/>
        <v>39778.202000000005</v>
      </c>
      <c r="T55" s="71">
        <f t="shared" si="11"/>
        <v>41203.639000000003</v>
      </c>
      <c r="U55" s="71"/>
      <c r="V55" s="206"/>
      <c r="W55" s="7"/>
      <c r="X55" s="7"/>
    </row>
    <row r="56" spans="1:25" s="5" customFormat="1" ht="13" customHeight="1">
      <c r="A56" s="228" t="s">
        <v>51</v>
      </c>
      <c r="B56" s="229"/>
      <c r="C56" s="229"/>
      <c r="D56" s="230">
        <f>D55/C55-1</f>
        <v>-2.9179080533529134E-2</v>
      </c>
      <c r="E56" s="230">
        <f>E55/D55-1</f>
        <v>2.7041510075352715E-2</v>
      </c>
      <c r="F56" s="229"/>
      <c r="G56" s="225">
        <f>(F42+F43+F44+F45+F46+F47++F48+F49+F50)/(E42+E43+E44+E45+E46+E47+E48+E49+E50)-1</f>
        <v>3.7466967790303896E-2</v>
      </c>
      <c r="H56" s="70"/>
      <c r="I56" s="70"/>
      <c r="J56" s="70"/>
      <c r="K56" s="73"/>
      <c r="L56" s="70"/>
      <c r="M56" s="70"/>
      <c r="N56" s="70"/>
      <c r="O56" s="70"/>
      <c r="P56" s="94" t="s">
        <v>51</v>
      </c>
      <c r="Q56" s="90"/>
      <c r="R56" s="90"/>
      <c r="S56" s="230">
        <f>S55/R55-1</f>
        <v>-2.5845143862212594E-2</v>
      </c>
      <c r="T56" s="230">
        <f>T55/S55-1</f>
        <v>3.5834626210606402E-2</v>
      </c>
      <c r="U56" s="90"/>
      <c r="V56" s="225">
        <f>(U42+U43+U44+U45+U46+U47++U48+U49+U50)/(T42+T43+T44+T45+T46+T47+T48+T49+T50)-1</f>
        <v>3.2002237565254665E-2</v>
      </c>
      <c r="W56" s="7"/>
      <c r="X56" s="7"/>
    </row>
    <row r="57" spans="1:25" ht="16">
      <c r="A57" s="73" t="s">
        <v>17</v>
      </c>
      <c r="B57" s="83"/>
      <c r="C57" s="73"/>
      <c r="D57" s="73"/>
      <c r="E57" s="73"/>
      <c r="F57" s="73"/>
      <c r="G57" s="226"/>
      <c r="H57" s="73"/>
      <c r="I57" s="73"/>
      <c r="J57" s="73"/>
      <c r="K57" s="73"/>
      <c r="L57" s="73"/>
      <c r="M57" s="73"/>
      <c r="N57" s="73"/>
      <c r="O57" s="73"/>
      <c r="P57" s="73" t="s">
        <v>17</v>
      </c>
      <c r="Q57" s="83"/>
      <c r="R57" s="73"/>
      <c r="S57" s="115"/>
      <c r="T57" s="115"/>
      <c r="U57" s="115"/>
      <c r="V57" s="116"/>
    </row>
    <row r="58" spans="1:25" ht="16">
      <c r="H58" s="73"/>
      <c r="I58" s="73"/>
      <c r="J58" s="73"/>
      <c r="K58" s="73"/>
      <c r="L58" s="73"/>
      <c r="M58" s="73"/>
      <c r="N58" s="73"/>
      <c r="O58" s="73"/>
    </row>
    <row r="66" spans="5:5" ht="13.5">
      <c r="E66" s="70"/>
    </row>
  </sheetData>
  <sheetProtection selectLockedCells="1" selectUnlockedCells="1"/>
  <mergeCells count="40">
    <mergeCell ref="D40:D41"/>
    <mergeCell ref="Q40:Q41"/>
    <mergeCell ref="A40:A41"/>
    <mergeCell ref="B40:B41"/>
    <mergeCell ref="C40:C41"/>
    <mergeCell ref="G40:G41"/>
    <mergeCell ref="E40:E41"/>
    <mergeCell ref="V40:V41"/>
    <mergeCell ref="F40:F41"/>
    <mergeCell ref="U40:U41"/>
    <mergeCell ref="J42:O42"/>
    <mergeCell ref="P40:P41"/>
    <mergeCell ref="T40:T41"/>
    <mergeCell ref="R40:R41"/>
    <mergeCell ref="S40:S41"/>
    <mergeCell ref="D12:D13"/>
    <mergeCell ref="S12:S13"/>
    <mergeCell ref="C37:P37"/>
    <mergeCell ref="F12:F13"/>
    <mergeCell ref="U12:U13"/>
    <mergeCell ref="C12:C13"/>
    <mergeCell ref="G12:G13"/>
    <mergeCell ref="P12:P13"/>
    <mergeCell ref="Q12:Q13"/>
    <mergeCell ref="A9:G9"/>
    <mergeCell ref="P9:V9"/>
    <mergeCell ref="I11:O11"/>
    <mergeCell ref="H39:M39"/>
    <mergeCell ref="I9:M9"/>
    <mergeCell ref="A10:G10"/>
    <mergeCell ref="P10:V10"/>
    <mergeCell ref="A12:A13"/>
    <mergeCell ref="B12:B13"/>
    <mergeCell ref="V12:V13"/>
    <mergeCell ref="I13:K13"/>
    <mergeCell ref="I10:O10"/>
    <mergeCell ref="E12:E13"/>
    <mergeCell ref="T12:T13"/>
    <mergeCell ref="R12:R13"/>
    <mergeCell ref="A36:V36"/>
  </mergeCells>
  <conditionalFormatting sqref="F42:F53">
    <cfRule type="cellIs" dxfId="27" priority="32" operator="between">
      <formula>0</formula>
      <formula>0</formula>
    </cfRule>
  </conditionalFormatting>
  <conditionalFormatting sqref="U42:U53">
    <cfRule type="cellIs" dxfId="26" priority="30" operator="between">
      <formula>0</formula>
      <formula>0</formula>
    </cfRule>
  </conditionalFormatting>
  <conditionalFormatting sqref="F14:F25">
    <cfRule type="cellIs" dxfId="25" priority="16" operator="between">
      <formula>0</formula>
      <formula>0</formula>
    </cfRule>
  </conditionalFormatting>
  <conditionalFormatting sqref="U14:U25">
    <cfRule type="cellIs" dxfId="24" priority="13" operator="between">
      <formula>0</formula>
      <formula>0</formula>
    </cfRule>
  </conditionalFormatting>
  <conditionalFormatting sqref="G14:G17">
    <cfRule type="cellIs" dxfId="23" priority="10" operator="between">
      <formula>0</formula>
      <formula>0</formula>
    </cfRule>
  </conditionalFormatting>
  <conditionalFormatting sqref="G25">
    <cfRule type="cellIs" dxfId="22" priority="9" operator="between">
      <formula>0</formula>
      <formula>0</formula>
    </cfRule>
  </conditionalFormatting>
  <conditionalFormatting sqref="G18:G24">
    <cfRule type="cellIs" dxfId="21" priority="8" operator="between">
      <formula>0</formula>
      <formula>0</formula>
    </cfRule>
  </conditionalFormatting>
  <conditionalFormatting sqref="V14:V17">
    <cfRule type="cellIs" dxfId="20" priority="7" operator="between">
      <formula>0</formula>
      <formula>0</formula>
    </cfRule>
  </conditionalFormatting>
  <conditionalFormatting sqref="V25">
    <cfRule type="cellIs" dxfId="19" priority="6" operator="between">
      <formula>0</formula>
      <formula>0</formula>
    </cfRule>
  </conditionalFormatting>
  <conditionalFormatting sqref="V18:V24">
    <cfRule type="cellIs" dxfId="18" priority="5" operator="between">
      <formula>0</formula>
      <formula>0</formula>
    </cfRule>
  </conditionalFormatting>
  <conditionalFormatting sqref="G42:G50">
    <cfRule type="cellIs" dxfId="17" priority="4" operator="between">
      <formula>0</formula>
      <formula>0</formula>
    </cfRule>
  </conditionalFormatting>
  <conditionalFormatting sqref="G51:G53">
    <cfRule type="cellIs" dxfId="16" priority="3" operator="between">
      <formula>0</formula>
      <formula>0</formula>
    </cfRule>
  </conditionalFormatting>
  <conditionalFormatting sqref="V42:V50">
    <cfRule type="cellIs" dxfId="15" priority="2" operator="between">
      <formula>0</formula>
      <formula>0</formula>
    </cfRule>
  </conditionalFormatting>
  <conditionalFormatting sqref="V51:V53">
    <cfRule type="cellIs" dxfId="14"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7:Y77"/>
  <sheetViews>
    <sheetView tabSelected="1" zoomScale="90" zoomScaleNormal="90" workbookViewId="0">
      <selection activeCell="L7" sqref="L7"/>
    </sheetView>
  </sheetViews>
  <sheetFormatPr baseColWidth="10" defaultColWidth="11.54296875" defaultRowHeight="12.5"/>
  <cols>
    <col min="1" max="1" width="26.26953125" style="1" customWidth="1"/>
    <col min="2" max="2" width="9.54296875" style="1" customWidth="1"/>
    <col min="3" max="6" width="8.1796875" style="1" customWidth="1"/>
    <col min="7" max="7" width="9.26953125" style="1" customWidth="1"/>
    <col min="8" max="15" width="11.54296875" style="1"/>
    <col min="16" max="16" width="19.26953125" style="1" customWidth="1"/>
    <col min="17" max="17" width="10.1796875" style="1" customWidth="1"/>
    <col min="18" max="21" width="8.54296875" style="1" customWidth="1"/>
    <col min="22" max="22" width="9.1796875" style="1" customWidth="1"/>
    <col min="23" max="23" width="11" style="1" customWidth="1"/>
    <col min="24" max="16384" width="11.54296875" style="1"/>
  </cols>
  <sheetData>
    <row r="7" spans="1:24" s="76" customFormat="1" ht="18.5">
      <c r="A7" s="75" t="s">
        <v>43</v>
      </c>
      <c r="B7" s="75"/>
      <c r="Q7" s="77"/>
      <c r="W7" s="73"/>
    </row>
    <row r="8" spans="1:24" s="73" customFormat="1" ht="17.149999999999999" customHeight="1"/>
    <row r="9" spans="1:24" s="73" customFormat="1" ht="14.25" customHeight="1">
      <c r="A9" s="298" t="s">
        <v>67</v>
      </c>
      <c r="B9" s="298"/>
      <c r="C9" s="298"/>
      <c r="D9" s="298"/>
      <c r="E9" s="298"/>
      <c r="F9" s="298"/>
      <c r="G9" s="298"/>
      <c r="I9" s="321"/>
      <c r="J9" s="321"/>
      <c r="K9" s="321"/>
      <c r="L9" s="321"/>
      <c r="M9" s="321"/>
      <c r="N9" s="98"/>
      <c r="P9" s="298" t="s">
        <v>67</v>
      </c>
      <c r="Q9" s="298"/>
      <c r="R9" s="298"/>
      <c r="S9" s="298"/>
      <c r="T9" s="298"/>
      <c r="U9" s="298"/>
      <c r="V9" s="298"/>
      <c r="W9" s="70"/>
    </row>
    <row r="10" spans="1:24" s="70" customFormat="1" ht="13.15" customHeight="1">
      <c r="A10" s="298" t="s">
        <v>68</v>
      </c>
      <c r="B10" s="298"/>
      <c r="C10" s="298"/>
      <c r="D10" s="298"/>
      <c r="E10" s="298"/>
      <c r="F10" s="298"/>
      <c r="G10" s="298"/>
      <c r="I10" s="296" t="str">
        <f>CONCATENATE("Evolution des volumes de"," ",A9," abattus : ",TEXT(T28,"0,0%")," entre 2023 et 2024")</f>
        <v>Evolution des volumes de Porcs charcutiers  abattus : 4,8% entre 2023 et 2024</v>
      </c>
      <c r="J10" s="296"/>
      <c r="K10" s="296"/>
      <c r="L10" s="296"/>
      <c r="M10" s="296"/>
      <c r="N10" s="296"/>
      <c r="O10" s="296"/>
      <c r="P10" s="319" t="s">
        <v>69</v>
      </c>
      <c r="Q10" s="319"/>
      <c r="R10" s="319"/>
      <c r="S10" s="319"/>
      <c r="T10" s="319"/>
      <c r="U10" s="319"/>
      <c r="V10" s="319"/>
    </row>
    <row r="11" spans="1:24" s="223" customFormat="1" ht="16.899999999999999" customHeight="1">
      <c r="C11" s="224"/>
      <c r="D11" s="224"/>
      <c r="E11" s="224"/>
      <c r="F11" s="224"/>
      <c r="I11" s="296" t="str">
        <f>CONCATENATE(TEXT(V28,"0,0%"), " sur les 9 premiers mois de l'année en 2024 et 2025")</f>
        <v>0,4% sur les 9 premiers mois de l'année en 2024 et 2025</v>
      </c>
      <c r="J11" s="296"/>
      <c r="K11" s="296"/>
      <c r="L11" s="296"/>
      <c r="M11" s="296"/>
      <c r="N11" s="296"/>
      <c r="O11" s="296"/>
      <c r="R11" s="224"/>
      <c r="S11" s="224"/>
      <c r="T11" s="224"/>
      <c r="U11" s="224"/>
    </row>
    <row r="12" spans="1:24" s="70" customFormat="1" ht="14.9" customHeight="1">
      <c r="A12" s="294" t="s">
        <v>4</v>
      </c>
      <c r="B12" s="291" t="s">
        <v>94</v>
      </c>
      <c r="C12" s="291">
        <v>2022</v>
      </c>
      <c r="D12" s="291">
        <v>2023</v>
      </c>
      <c r="E12" s="291">
        <v>2024</v>
      </c>
      <c r="F12" s="291">
        <v>2025</v>
      </c>
      <c r="G12" s="289" t="s">
        <v>95</v>
      </c>
      <c r="P12" s="294" t="s">
        <v>58</v>
      </c>
      <c r="Q12" s="291" t="s">
        <v>94</v>
      </c>
      <c r="R12" s="291">
        <v>2022</v>
      </c>
      <c r="S12" s="291">
        <v>2023</v>
      </c>
      <c r="T12" s="291">
        <v>2024</v>
      </c>
      <c r="U12" s="291">
        <v>2025</v>
      </c>
      <c r="V12" s="289" t="s">
        <v>95</v>
      </c>
    </row>
    <row r="13" spans="1:24" s="70" customFormat="1" ht="22.4" customHeight="1">
      <c r="A13" s="295"/>
      <c r="B13" s="292"/>
      <c r="C13" s="292"/>
      <c r="D13" s="292"/>
      <c r="E13" s="292"/>
      <c r="F13" s="292"/>
      <c r="G13" s="290"/>
      <c r="I13" s="301"/>
      <c r="J13" s="301"/>
      <c r="K13" s="301"/>
      <c r="P13" s="295"/>
      <c r="Q13" s="292"/>
      <c r="R13" s="292"/>
      <c r="S13" s="292"/>
      <c r="T13" s="292"/>
      <c r="U13" s="292"/>
      <c r="V13" s="290"/>
      <c r="W13" s="84"/>
    </row>
    <row r="14" spans="1:24" s="70" customFormat="1">
      <c r="A14" s="91" t="s">
        <v>5</v>
      </c>
      <c r="B14" s="111">
        <v>85.1828</v>
      </c>
      <c r="C14" s="72">
        <v>82.68</v>
      </c>
      <c r="D14" s="72">
        <v>82.149000000000001</v>
      </c>
      <c r="E14" s="72">
        <v>86.65</v>
      </c>
      <c r="F14" s="72">
        <v>86.581000000000003</v>
      </c>
      <c r="G14" s="101">
        <f>F14/E14-1</f>
        <v>-7.9630698211197171E-4</v>
      </c>
      <c r="H14" s="106"/>
      <c r="O14" s="102"/>
      <c r="P14" s="91" t="s">
        <v>5</v>
      </c>
      <c r="Q14" s="112">
        <v>8353.9103999999988</v>
      </c>
      <c r="R14" s="114">
        <v>8210.7090000000007</v>
      </c>
      <c r="S14" s="114">
        <v>8071.07</v>
      </c>
      <c r="T14" s="114">
        <v>8652.8639999999996</v>
      </c>
      <c r="U14" s="114">
        <v>8669.1180000000004</v>
      </c>
      <c r="V14" s="101">
        <f>U14/T14-1</f>
        <v>1.8784531919142644E-3</v>
      </c>
      <c r="W14" s="84"/>
      <c r="X14" s="84"/>
    </row>
    <row r="15" spans="1:24" s="70" customFormat="1">
      <c r="A15" s="91" t="s">
        <v>6</v>
      </c>
      <c r="B15" s="111">
        <v>79.312399999999997</v>
      </c>
      <c r="C15" s="72">
        <v>77.567000000000007</v>
      </c>
      <c r="D15" s="72">
        <v>73.286000000000001</v>
      </c>
      <c r="E15" s="72">
        <v>81.272999999999996</v>
      </c>
      <c r="F15" s="72">
        <v>76.900000000000006</v>
      </c>
      <c r="G15" s="101">
        <f t="shared" ref="G15:G22" si="0">F15/E15-1</f>
        <v>-5.380630713767165E-2</v>
      </c>
      <c r="H15" s="106"/>
      <c r="O15" s="102"/>
      <c r="P15" s="91" t="s">
        <v>6</v>
      </c>
      <c r="Q15" s="112">
        <v>7767.5364</v>
      </c>
      <c r="R15" s="114">
        <v>7697.3029999999999</v>
      </c>
      <c r="S15" s="114">
        <v>7199.42</v>
      </c>
      <c r="T15" s="114">
        <v>8076.8189999999995</v>
      </c>
      <c r="U15" s="114">
        <v>7629.1120000000001</v>
      </c>
      <c r="V15" s="101">
        <f t="shared" ref="V15:V22" si="1">U15/T15-1</f>
        <v>-5.5431104745568671E-2</v>
      </c>
      <c r="W15" s="84"/>
      <c r="X15" s="84"/>
    </row>
    <row r="16" spans="1:24" s="70" customFormat="1">
      <c r="A16" s="91" t="s">
        <v>7</v>
      </c>
      <c r="B16" s="111">
        <v>84.64439999999999</v>
      </c>
      <c r="C16" s="72">
        <v>86.891999999999996</v>
      </c>
      <c r="D16" s="72">
        <v>80.781999999999996</v>
      </c>
      <c r="E16" s="72">
        <v>76.843999999999994</v>
      </c>
      <c r="F16" s="72">
        <v>80.575999999999993</v>
      </c>
      <c r="G16" s="101">
        <f t="shared" si="0"/>
        <v>4.8565925771693275E-2</v>
      </c>
      <c r="H16" s="106"/>
      <c r="O16" s="102"/>
      <c r="P16" s="91" t="s">
        <v>7</v>
      </c>
      <c r="Q16" s="112">
        <v>8212.3973999999998</v>
      </c>
      <c r="R16" s="114">
        <v>8503.3719999999994</v>
      </c>
      <c r="S16" s="114">
        <v>7912.4890000000005</v>
      </c>
      <c r="T16" s="114">
        <v>7616.9409999999998</v>
      </c>
      <c r="U16" s="114">
        <v>7930.8249999999998</v>
      </c>
      <c r="V16" s="101">
        <f t="shared" si="1"/>
        <v>4.1208668939407556E-2</v>
      </c>
      <c r="W16" s="84"/>
      <c r="X16" s="84"/>
    </row>
    <row r="17" spans="1:25" s="70" customFormat="1">
      <c r="A17" s="91" t="s">
        <v>8</v>
      </c>
      <c r="B17" s="111">
        <v>79.806000000000012</v>
      </c>
      <c r="C17" s="72">
        <v>76.111999999999995</v>
      </c>
      <c r="D17" s="72">
        <v>72.307000000000002</v>
      </c>
      <c r="E17" s="72">
        <v>78.281000000000006</v>
      </c>
      <c r="F17" s="72">
        <v>80.602000000000004</v>
      </c>
      <c r="G17" s="101">
        <f t="shared" si="0"/>
        <v>2.9649595687331498E-2</v>
      </c>
      <c r="H17" s="106"/>
      <c r="O17" s="102"/>
      <c r="P17" s="91" t="s">
        <v>8</v>
      </c>
      <c r="Q17" s="112">
        <v>7753.6755999999996</v>
      </c>
      <c r="R17" s="114">
        <v>7446.6450000000004</v>
      </c>
      <c r="S17" s="114">
        <v>7130.4139999999998</v>
      </c>
      <c r="T17" s="114">
        <v>7730.0280000000002</v>
      </c>
      <c r="U17" s="114">
        <v>7883.5960000000005</v>
      </c>
      <c r="V17" s="101">
        <f t="shared" si="1"/>
        <v>1.9866422217358126E-2</v>
      </c>
      <c r="W17" s="84"/>
      <c r="X17" s="84"/>
    </row>
    <row r="18" spans="1:25" s="70" customFormat="1">
      <c r="A18" s="91" t="s">
        <v>9</v>
      </c>
      <c r="B18" s="111">
        <v>78.630200000000002</v>
      </c>
      <c r="C18" s="72">
        <v>79.867000000000004</v>
      </c>
      <c r="D18" s="72">
        <v>76.304000000000002</v>
      </c>
      <c r="E18" s="72">
        <v>78.227000000000004</v>
      </c>
      <c r="F18" s="72">
        <v>75.623999999999995</v>
      </c>
      <c r="G18" s="101">
        <f t="shared" si="0"/>
        <v>-3.3274956217163032E-2</v>
      </c>
      <c r="H18" s="106"/>
      <c r="O18" s="102"/>
      <c r="P18" s="91" t="s">
        <v>9</v>
      </c>
      <c r="Q18" s="112">
        <v>7627.8763999999992</v>
      </c>
      <c r="R18" s="114">
        <v>7759.68</v>
      </c>
      <c r="S18" s="114">
        <v>7487.0549999999994</v>
      </c>
      <c r="T18" s="114">
        <v>7792.39</v>
      </c>
      <c r="U18" s="114">
        <v>7498.6880000000001</v>
      </c>
      <c r="V18" s="101">
        <f t="shared" si="1"/>
        <v>-3.7690875328365236E-2</v>
      </c>
      <c r="W18" s="84"/>
      <c r="X18" s="84"/>
    </row>
    <row r="19" spans="1:25" s="70" customFormat="1">
      <c r="A19" s="91" t="s">
        <v>10</v>
      </c>
      <c r="B19" s="111">
        <v>80.276200000000003</v>
      </c>
      <c r="C19" s="72">
        <v>80.263999999999996</v>
      </c>
      <c r="D19" s="72">
        <v>75.248000000000005</v>
      </c>
      <c r="E19" s="72">
        <v>75.081999999999994</v>
      </c>
      <c r="F19" s="72">
        <v>77.59</v>
      </c>
      <c r="G19" s="101">
        <f t="shared" si="0"/>
        <v>3.3403478863109903E-2</v>
      </c>
      <c r="H19" s="106"/>
      <c r="O19" s="102"/>
      <c r="P19" s="91" t="s">
        <v>10</v>
      </c>
      <c r="Q19" s="112">
        <v>7705.6966000000002</v>
      </c>
      <c r="R19" s="114">
        <v>7703.4459999999999</v>
      </c>
      <c r="S19" s="114">
        <v>7313.0119999999997</v>
      </c>
      <c r="T19" s="114">
        <v>7408.8509999999997</v>
      </c>
      <c r="U19" s="114">
        <v>7657.3689999999997</v>
      </c>
      <c r="V19" s="101">
        <f t="shared" si="1"/>
        <v>3.354339289587549E-2</v>
      </c>
      <c r="W19" s="84"/>
      <c r="X19" s="84"/>
    </row>
    <row r="20" spans="1:25" s="83" customFormat="1" ht="13" customHeight="1">
      <c r="A20" s="91" t="s">
        <v>11</v>
      </c>
      <c r="B20" s="111">
        <v>84.263199999999998</v>
      </c>
      <c r="C20" s="72">
        <v>74.593000000000004</v>
      </c>
      <c r="D20" s="72">
        <v>74.248999999999995</v>
      </c>
      <c r="E20" s="72">
        <v>84.02</v>
      </c>
      <c r="F20" s="72">
        <v>83.141000000000005</v>
      </c>
      <c r="G20" s="101">
        <f t="shared" si="0"/>
        <v>-1.0461794810759262E-2</v>
      </c>
      <c r="H20" s="106"/>
      <c r="O20" s="102"/>
      <c r="P20" s="91" t="s">
        <v>11</v>
      </c>
      <c r="Q20" s="112">
        <v>8011.606600000001</v>
      </c>
      <c r="R20" s="114">
        <v>7388.6230000000005</v>
      </c>
      <c r="S20" s="114">
        <v>7097.3329999999996</v>
      </c>
      <c r="T20" s="114">
        <v>8164.6949999999997</v>
      </c>
      <c r="U20" s="114">
        <v>8031.4260000000004</v>
      </c>
      <c r="V20" s="101">
        <f t="shared" si="1"/>
        <v>-1.6322593801727958E-2</v>
      </c>
      <c r="W20" s="84"/>
      <c r="X20" s="84"/>
    </row>
    <row r="21" spans="1:25" s="70" customFormat="1" ht="13" customHeight="1">
      <c r="A21" s="91" t="s">
        <v>30</v>
      </c>
      <c r="B21" s="111">
        <v>83.046000000000006</v>
      </c>
      <c r="C21" s="72">
        <v>82.709000000000003</v>
      </c>
      <c r="D21" s="72">
        <v>80.046999999999997</v>
      </c>
      <c r="E21" s="72">
        <v>79.055000000000007</v>
      </c>
      <c r="F21" s="72">
        <v>78.575999999999993</v>
      </c>
      <c r="G21" s="101">
        <f t="shared" si="0"/>
        <v>-6.0590727974196845E-3</v>
      </c>
      <c r="H21" s="106"/>
      <c r="O21" s="102"/>
      <c r="P21" s="91" t="s">
        <v>30</v>
      </c>
      <c r="Q21" s="112">
        <v>7793.0980000000009</v>
      </c>
      <c r="R21" s="114">
        <v>7687.4870000000001</v>
      </c>
      <c r="S21" s="114">
        <v>7632.7889999999998</v>
      </c>
      <c r="T21" s="114">
        <v>7555.0069999999996</v>
      </c>
      <c r="U21" s="114">
        <v>7511.0069999999996</v>
      </c>
      <c r="V21" s="101">
        <f t="shared" si="1"/>
        <v>-5.8239522478271688E-3</v>
      </c>
      <c r="W21" s="84"/>
      <c r="X21" s="84"/>
    </row>
    <row r="22" spans="1:25" s="70" customFormat="1" ht="13" customHeight="1">
      <c r="A22" s="91" t="s">
        <v>13</v>
      </c>
      <c r="B22" s="111">
        <v>79.576599999999999</v>
      </c>
      <c r="C22" s="72">
        <v>79.153999999999996</v>
      </c>
      <c r="D22" s="72">
        <v>75.146000000000001</v>
      </c>
      <c r="E22" s="72">
        <v>79.346999999999994</v>
      </c>
      <c r="F22" s="72">
        <v>83.634999999999991</v>
      </c>
      <c r="G22" s="101">
        <f t="shared" si="0"/>
        <v>5.4041110564986727E-2</v>
      </c>
      <c r="H22" s="106"/>
      <c r="O22" s="102"/>
      <c r="P22" s="91" t="s">
        <v>13</v>
      </c>
      <c r="Q22" s="112">
        <v>7533.0619999999999</v>
      </c>
      <c r="R22" s="114">
        <v>7508.9210000000003</v>
      </c>
      <c r="S22" s="114">
        <v>7164.7730000000001</v>
      </c>
      <c r="T22" s="114">
        <v>7653.8950000000004</v>
      </c>
      <c r="U22" s="114">
        <v>8088.442</v>
      </c>
      <c r="V22" s="101">
        <f t="shared" si="1"/>
        <v>5.677462259411703E-2</v>
      </c>
      <c r="W22" s="84"/>
      <c r="X22" s="84"/>
    </row>
    <row r="23" spans="1:25" s="70" customFormat="1" ht="13" customHeight="1">
      <c r="A23" s="91" t="s">
        <v>14</v>
      </c>
      <c r="B23" s="111">
        <v>83.717399999999984</v>
      </c>
      <c r="C23" s="72">
        <v>80.540000000000006</v>
      </c>
      <c r="D23" s="72">
        <v>80.387999999999991</v>
      </c>
      <c r="E23" s="72">
        <v>86.515999999999991</v>
      </c>
      <c r="F23" s="72"/>
      <c r="G23" s="227"/>
      <c r="H23" s="106"/>
      <c r="O23" s="102"/>
      <c r="P23" s="91" t="s">
        <v>14</v>
      </c>
      <c r="Q23" s="112">
        <v>8010.9419999999982</v>
      </c>
      <c r="R23" s="114">
        <v>7727.2529999999997</v>
      </c>
      <c r="S23" s="114">
        <v>7722.6869999999999</v>
      </c>
      <c r="T23" s="114">
        <v>8363.5249999999996</v>
      </c>
      <c r="U23" s="72"/>
      <c r="V23" s="227"/>
      <c r="W23" s="84"/>
      <c r="X23" s="84"/>
    </row>
    <row r="24" spans="1:25" s="70" customFormat="1" ht="13" customHeight="1">
      <c r="A24" s="91" t="s">
        <v>15</v>
      </c>
      <c r="B24" s="111">
        <v>78.553000000000011</v>
      </c>
      <c r="C24" s="72">
        <v>78.734999999999999</v>
      </c>
      <c r="D24" s="72">
        <v>79.128</v>
      </c>
      <c r="E24" s="72">
        <v>74.387</v>
      </c>
      <c r="F24" s="72"/>
      <c r="G24" s="227"/>
      <c r="H24" s="106"/>
      <c r="O24" s="102"/>
      <c r="P24" s="91" t="s">
        <v>15</v>
      </c>
      <c r="Q24" s="112">
        <v>7632.6826000000001</v>
      </c>
      <c r="R24" s="114">
        <v>7671.4690000000001</v>
      </c>
      <c r="S24" s="114">
        <v>7705.3320000000003</v>
      </c>
      <c r="T24" s="114">
        <v>7327.1409999999996</v>
      </c>
      <c r="U24" s="72"/>
      <c r="V24" s="227"/>
      <c r="W24" s="84"/>
      <c r="X24" s="84"/>
    </row>
    <row r="25" spans="1:25" s="70" customFormat="1" ht="13" customHeight="1">
      <c r="A25" s="91" t="s">
        <v>16</v>
      </c>
      <c r="B25" s="111">
        <v>78.231799999999993</v>
      </c>
      <c r="C25" s="72">
        <v>80.933000000000007</v>
      </c>
      <c r="D25" s="72">
        <v>73.905000000000001</v>
      </c>
      <c r="E25" s="72">
        <v>77.939000000000007</v>
      </c>
      <c r="F25" s="72"/>
      <c r="G25" s="227"/>
      <c r="H25" s="106"/>
      <c r="O25" s="102"/>
      <c r="P25" s="91" t="s">
        <v>16</v>
      </c>
      <c r="Q25" s="112">
        <v>7594.3930000000009</v>
      </c>
      <c r="R25" s="114">
        <v>7888.8149999999996</v>
      </c>
      <c r="S25" s="114">
        <v>7238.8490000000002</v>
      </c>
      <c r="T25" s="114">
        <v>7665.6309999999994</v>
      </c>
      <c r="U25" s="72"/>
      <c r="V25" s="227"/>
      <c r="W25" s="84"/>
      <c r="X25" s="84"/>
    </row>
    <row r="26" spans="1:25" s="70" customFormat="1" ht="13" customHeight="1">
      <c r="A26" s="93" t="s">
        <v>65</v>
      </c>
      <c r="B26" s="71">
        <f>SUM(B14:B19)</f>
        <v>487.85200000000003</v>
      </c>
      <c r="C26" s="71">
        <f t="shared" ref="C26:F26" si="2">SUM(C14:C19)</f>
        <v>483.38200000000001</v>
      </c>
      <c r="D26" s="71">
        <f t="shared" si="2"/>
        <v>460.07599999999996</v>
      </c>
      <c r="E26" s="71">
        <f t="shared" si="2"/>
        <v>476.35699999999997</v>
      </c>
      <c r="F26" s="71">
        <f t="shared" si="2"/>
        <v>477.87300000000005</v>
      </c>
      <c r="G26" s="206"/>
      <c r="H26" s="106"/>
      <c r="O26" s="102"/>
      <c r="P26" s="93" t="s">
        <v>65</v>
      </c>
      <c r="Q26" s="71">
        <f>SUM(Q14:Q19)</f>
        <v>47421.092799999999</v>
      </c>
      <c r="R26" s="71">
        <f t="shared" ref="R26:U26" si="3">SUM(R14:R19)</f>
        <v>47321.154999999999</v>
      </c>
      <c r="S26" s="71">
        <f t="shared" si="3"/>
        <v>45113.46</v>
      </c>
      <c r="T26" s="71">
        <f t="shared" si="3"/>
        <v>47277.892999999996</v>
      </c>
      <c r="U26" s="71">
        <f t="shared" si="3"/>
        <v>47268.707999999999</v>
      </c>
      <c r="V26" s="206"/>
      <c r="W26" s="84"/>
      <c r="X26" s="84"/>
    </row>
    <row r="27" spans="1:25" s="73" customFormat="1" ht="16">
      <c r="A27" s="93" t="s">
        <v>50</v>
      </c>
      <c r="B27" s="71">
        <f>SUM(B14:B25)</f>
        <v>975.24000000000012</v>
      </c>
      <c r="C27" s="71">
        <f t="shared" ref="C27:E27" si="4">SUM(C14:C25)</f>
        <v>960.04599999999994</v>
      </c>
      <c r="D27" s="71">
        <f t="shared" si="4"/>
        <v>922.93899999999996</v>
      </c>
      <c r="E27" s="71">
        <f t="shared" si="4"/>
        <v>957.62099999999998</v>
      </c>
      <c r="F27" s="71"/>
      <c r="G27" s="206"/>
      <c r="P27" s="93" t="s">
        <v>50</v>
      </c>
      <c r="Q27" s="71">
        <f>SUM(Q14:Q25)</f>
        <v>93996.876999999993</v>
      </c>
      <c r="R27" s="71">
        <f t="shared" ref="R27:T27" si="5">SUM(R14:R25)</f>
        <v>93193.722999999998</v>
      </c>
      <c r="S27" s="71">
        <f t="shared" si="5"/>
        <v>89675.222999999998</v>
      </c>
      <c r="T27" s="71">
        <f t="shared" si="5"/>
        <v>94007.786999999982</v>
      </c>
      <c r="U27" s="71"/>
      <c r="V27" s="206"/>
      <c r="W27" s="84"/>
      <c r="X27" s="84"/>
    </row>
    <row r="28" spans="1:25" ht="13.5">
      <c r="A28" s="94" t="s">
        <v>51</v>
      </c>
      <c r="B28" s="90"/>
      <c r="C28" s="90"/>
      <c r="D28" s="230">
        <f>D27/C27-1</f>
        <v>-3.865127295983728E-2</v>
      </c>
      <c r="E28" s="230">
        <f>E27/D27-1</f>
        <v>3.7577781413506317E-2</v>
      </c>
      <c r="F28" s="90"/>
      <c r="G28" s="225">
        <f>(F14+F15+F16+F17+F18+F19+F20+F21+F22)/(E14+E15+E16+E17+E18+E19+E20+E21+E22)-1</f>
        <v>6.1854895593778103E-3</v>
      </c>
      <c r="P28" s="94" t="s">
        <v>51</v>
      </c>
      <c r="Q28" s="90"/>
      <c r="R28" s="90"/>
      <c r="S28" s="230">
        <f>S27/R27-1</f>
        <v>-3.7754688692928418E-2</v>
      </c>
      <c r="T28" s="230">
        <f>T27/S27-1</f>
        <v>4.8313947320766548E-2</v>
      </c>
      <c r="U28" s="90"/>
      <c r="V28" s="225">
        <f>(U14+U15+U16+U17+U18+U19+U20+U21+U22)/(T14+T15+T16+T17+T18+T19+T20+T21+T22)-1</f>
        <v>3.5115041452062901E-3</v>
      </c>
      <c r="W28" s="95"/>
      <c r="X28" s="7"/>
      <c r="Y28" s="11"/>
    </row>
    <row r="29" spans="1:25" ht="13.5">
      <c r="A29" s="83"/>
      <c r="B29" s="61"/>
      <c r="C29" s="95"/>
      <c r="D29" s="95"/>
      <c r="E29" s="95"/>
      <c r="F29" s="95"/>
      <c r="G29" s="95"/>
      <c r="P29" s="83"/>
      <c r="Q29" s="61"/>
      <c r="R29" s="95"/>
      <c r="S29" s="95"/>
      <c r="T29" s="95"/>
      <c r="U29" s="95"/>
      <c r="V29" s="95"/>
      <c r="W29" s="7"/>
      <c r="X29" s="7"/>
      <c r="Y29" s="11"/>
    </row>
    <row r="30" spans="1:25" s="70" customFormat="1">
      <c r="A30" s="100" t="s">
        <v>63</v>
      </c>
      <c r="B30" s="220">
        <f>B27/B31</f>
        <v>4.2698907935280569E-2</v>
      </c>
      <c r="C30" s="220">
        <f t="shared" ref="C30:E30" si="6">C27/C31</f>
        <v>4.2839190144281281E-2</v>
      </c>
      <c r="D30" s="220">
        <f t="shared" si="6"/>
        <v>4.3305945712808082E-2</v>
      </c>
      <c r="E30" s="220">
        <f t="shared" si="6"/>
        <v>4.4709684756946373E-2</v>
      </c>
      <c r="F30" s="220">
        <f>SUM(F14:F25)/F31</f>
        <v>4.5172420642133247E-2</v>
      </c>
      <c r="G30" s="220"/>
      <c r="P30" s="100" t="s">
        <v>63</v>
      </c>
      <c r="Q30" s="220">
        <f>Q27/Q31</f>
        <v>4.4130875300129033E-2</v>
      </c>
      <c r="R30" s="220">
        <f t="shared" ref="R30:T30" si="7">R27/R31</f>
        <v>4.4559877228504623E-2</v>
      </c>
      <c r="S30" s="220">
        <f t="shared" si="7"/>
        <v>4.4778718350510532E-2</v>
      </c>
      <c r="T30" s="220">
        <f t="shared" si="7"/>
        <v>4.6323673482253115E-2</v>
      </c>
      <c r="U30" s="220">
        <f>SUM(U14:U25)/U31</f>
        <v>4.6643926923383823E-2</v>
      </c>
      <c r="V30" s="220"/>
      <c r="W30" s="84"/>
      <c r="X30" s="84"/>
      <c r="Y30" s="102"/>
    </row>
    <row r="31" spans="1:25" ht="13.5">
      <c r="A31" s="100" t="s">
        <v>62</v>
      </c>
      <c r="B31" s="217">
        <v>22839.928400000001</v>
      </c>
      <c r="C31" s="218">
        <v>22410.460999999999</v>
      </c>
      <c r="D31" s="218">
        <v>21312.061999999998</v>
      </c>
      <c r="E31" s="218">
        <v>21418.648000000001</v>
      </c>
      <c r="F31" s="218">
        <v>16010.322</v>
      </c>
      <c r="G31" s="218"/>
      <c r="P31" s="100" t="s">
        <v>62</v>
      </c>
      <c r="Q31" s="217">
        <v>2129957.2319999998</v>
      </c>
      <c r="R31" s="218">
        <v>2091426.835</v>
      </c>
      <c r="S31" s="218">
        <v>2002630.4080000001</v>
      </c>
      <c r="T31" s="218">
        <v>2029368.138</v>
      </c>
      <c r="U31" s="218">
        <v>1520017.453</v>
      </c>
      <c r="V31" s="218"/>
      <c r="W31" s="7"/>
      <c r="X31" s="7"/>
      <c r="Y31" s="11"/>
    </row>
    <row r="32" spans="1:25" s="73" customFormat="1" ht="16">
      <c r="A32" s="100" t="s">
        <v>64</v>
      </c>
      <c r="B32" s="219"/>
      <c r="C32" s="220"/>
      <c r="D32" s="220">
        <f>D31/C31-1</f>
        <v>-4.90127802368725E-2</v>
      </c>
      <c r="E32" s="220">
        <f>E31/D31-1</f>
        <v>5.0012054206676204E-3</v>
      </c>
      <c r="F32" s="220"/>
      <c r="G32" s="220"/>
      <c r="I32" s="73" t="s">
        <v>17</v>
      </c>
      <c r="P32" s="100" t="s">
        <v>64</v>
      </c>
      <c r="Q32" s="219"/>
      <c r="R32" s="220"/>
      <c r="S32" s="220">
        <f>S31/R31-1</f>
        <v>-4.2457343242418455E-2</v>
      </c>
      <c r="T32" s="220">
        <f>T31/S31-1</f>
        <v>1.3351305309851291E-2</v>
      </c>
      <c r="U32" s="220"/>
      <c r="V32" s="220"/>
    </row>
    <row r="33" spans="1:25" s="73" customFormat="1" ht="16">
      <c r="U33" s="65"/>
    </row>
    <row r="34" spans="1:25" s="73" customFormat="1" ht="16"/>
    <row r="35" spans="1:25" s="73" customFormat="1" ht="16"/>
    <row r="36" spans="1:25" s="73" customFormat="1" ht="18.649999999999999" customHeight="1">
      <c r="A36" s="297" t="s">
        <v>99</v>
      </c>
      <c r="B36" s="297"/>
      <c r="C36" s="297"/>
      <c r="D36" s="297"/>
      <c r="E36" s="297"/>
      <c r="F36" s="297"/>
      <c r="G36" s="297"/>
      <c r="H36" s="297"/>
      <c r="I36" s="297"/>
      <c r="J36" s="297"/>
      <c r="K36" s="297"/>
      <c r="L36" s="297"/>
      <c r="M36" s="297"/>
      <c r="N36" s="297"/>
      <c r="O36" s="297"/>
      <c r="P36" s="297"/>
      <c r="Q36" s="297"/>
      <c r="R36" s="297"/>
      <c r="S36" s="297"/>
      <c r="T36" s="297"/>
      <c r="U36" s="297"/>
      <c r="V36" s="297"/>
    </row>
    <row r="37" spans="1:25" s="73" customFormat="1" ht="25.4" customHeight="1">
      <c r="C37" s="301"/>
      <c r="D37" s="301"/>
      <c r="E37" s="301"/>
      <c r="F37" s="301"/>
      <c r="G37" s="301"/>
      <c r="H37" s="301"/>
      <c r="I37" s="301"/>
      <c r="J37" s="301"/>
      <c r="K37" s="301"/>
      <c r="L37" s="301"/>
      <c r="M37" s="301"/>
      <c r="N37" s="301"/>
      <c r="O37" s="301"/>
      <c r="P37" s="301"/>
      <c r="Q37" s="82"/>
    </row>
    <row r="38" spans="1:25" s="70" customFormat="1" ht="18.5">
      <c r="A38" s="79" t="s">
        <v>44</v>
      </c>
      <c r="B38" s="87"/>
      <c r="C38" s="88"/>
      <c r="D38" s="88"/>
      <c r="E38" s="88"/>
      <c r="F38" s="88"/>
      <c r="G38" s="88"/>
      <c r="P38" s="79" t="s">
        <v>45</v>
      </c>
      <c r="Q38" s="81"/>
      <c r="R38" s="82"/>
      <c r="S38" s="82"/>
      <c r="T38" s="82"/>
      <c r="U38" s="82"/>
      <c r="V38" s="82"/>
    </row>
    <row r="39" spans="1:25" s="70" customFormat="1" ht="12.75" customHeight="1">
      <c r="A39" s="96" t="s">
        <v>61</v>
      </c>
      <c r="B39" s="211"/>
      <c r="C39" s="97">
        <f>C55/$C$27</f>
        <v>0.45192626186661899</v>
      </c>
      <c r="D39" s="97">
        <f>D55/$D$27</f>
        <v>0.45602905500796914</v>
      </c>
      <c r="E39" s="97">
        <f>E55/$E$27</f>
        <v>0.45135601662870806</v>
      </c>
      <c r="F39" s="83"/>
      <c r="H39" s="310"/>
      <c r="I39" s="310"/>
      <c r="J39" s="310"/>
      <c r="K39" s="310"/>
      <c r="L39" s="310"/>
      <c r="M39" s="310"/>
      <c r="N39" s="110"/>
      <c r="O39" s="74"/>
      <c r="R39" s="83"/>
      <c r="S39" s="83"/>
      <c r="T39" s="83"/>
      <c r="U39" s="83"/>
    </row>
    <row r="40" spans="1:25" s="70" customFormat="1" ht="14.65" customHeight="1">
      <c r="A40" s="294" t="s">
        <v>4</v>
      </c>
      <c r="B40" s="291" t="s">
        <v>94</v>
      </c>
      <c r="C40" s="291">
        <v>2022</v>
      </c>
      <c r="D40" s="291">
        <v>2023</v>
      </c>
      <c r="E40" s="291">
        <v>2024</v>
      </c>
      <c r="F40" s="291">
        <v>2025</v>
      </c>
      <c r="G40" s="289" t="s">
        <v>95</v>
      </c>
      <c r="J40" s="102"/>
      <c r="P40" s="294" t="s">
        <v>58</v>
      </c>
      <c r="Q40" s="291" t="s">
        <v>94</v>
      </c>
      <c r="R40" s="291">
        <v>2022</v>
      </c>
      <c r="S40" s="291">
        <v>2023</v>
      </c>
      <c r="T40" s="291">
        <v>2024</v>
      </c>
      <c r="U40" s="291">
        <v>2025</v>
      </c>
      <c r="V40" s="289" t="s">
        <v>95</v>
      </c>
    </row>
    <row r="41" spans="1:25" s="70" customFormat="1" ht="21.65" customHeight="1">
      <c r="A41" s="295"/>
      <c r="B41" s="292"/>
      <c r="C41" s="292"/>
      <c r="D41" s="292"/>
      <c r="E41" s="292"/>
      <c r="F41" s="292"/>
      <c r="G41" s="290"/>
      <c r="H41" s="103"/>
      <c r="P41" s="295"/>
      <c r="Q41" s="292"/>
      <c r="R41" s="292"/>
      <c r="S41" s="292"/>
      <c r="T41" s="292"/>
      <c r="U41" s="292"/>
      <c r="V41" s="290"/>
    </row>
    <row r="42" spans="1:25" s="70" customFormat="1" ht="16">
      <c r="A42" s="91" t="s">
        <v>5</v>
      </c>
      <c r="B42" s="111">
        <v>36.895400000000009</v>
      </c>
      <c r="C42" s="72">
        <v>37.547000000000004</v>
      </c>
      <c r="D42" s="72">
        <v>38.158000000000001</v>
      </c>
      <c r="E42" s="72">
        <v>38.865000000000002</v>
      </c>
      <c r="F42" s="72">
        <v>39.99</v>
      </c>
      <c r="G42" s="101">
        <f>F42/E42-1</f>
        <v>2.8946352759552374E-2</v>
      </c>
      <c r="H42" s="106"/>
      <c r="I42" s="103"/>
      <c r="P42" s="91" t="s">
        <v>5</v>
      </c>
      <c r="Q42" s="112">
        <v>3499.4620000000004</v>
      </c>
      <c r="R42" s="114">
        <v>3586.3500000000004</v>
      </c>
      <c r="S42" s="114">
        <v>3618.3029999999999</v>
      </c>
      <c r="T42" s="114">
        <v>3725.6459999999997</v>
      </c>
      <c r="U42" s="114">
        <v>3857.8719999999998</v>
      </c>
      <c r="V42" s="101">
        <f>U42/T42-1</f>
        <v>3.5490757844411469E-2</v>
      </c>
      <c r="W42" s="84"/>
      <c r="X42" s="84"/>
      <c r="Y42" s="84"/>
    </row>
    <row r="43" spans="1:25" s="70" customFormat="1">
      <c r="A43" s="91" t="s">
        <v>6</v>
      </c>
      <c r="B43" s="111">
        <v>34.043999999999997</v>
      </c>
      <c r="C43" s="72">
        <v>35.268999999999998</v>
      </c>
      <c r="D43" s="72">
        <v>32.591999999999999</v>
      </c>
      <c r="E43" s="72">
        <v>36.719000000000001</v>
      </c>
      <c r="F43" s="72">
        <v>35.414000000000001</v>
      </c>
      <c r="G43" s="101">
        <f t="shared" ref="G43:G50" si="8">F43/E43-1</f>
        <v>-3.5540183556197036E-2</v>
      </c>
      <c r="H43" s="106"/>
      <c r="P43" s="91" t="s">
        <v>6</v>
      </c>
      <c r="Q43" s="112">
        <v>3219.9332000000004</v>
      </c>
      <c r="R43" s="114">
        <v>3353.0219999999999</v>
      </c>
      <c r="S43" s="114">
        <v>3081.1239999999998</v>
      </c>
      <c r="T43" s="114">
        <v>3484.7150000000001</v>
      </c>
      <c r="U43" s="114">
        <v>3381.7940000000003</v>
      </c>
      <c r="V43" s="101">
        <f t="shared" ref="V43:V50" si="9">U43/T43-1</f>
        <v>-2.9534983492193745E-2</v>
      </c>
      <c r="W43" s="84"/>
      <c r="X43" s="84"/>
      <c r="Y43" s="84"/>
    </row>
    <row r="44" spans="1:25" s="70" customFormat="1">
      <c r="A44" s="91" t="s">
        <v>7</v>
      </c>
      <c r="B44" s="111">
        <v>37.4482</v>
      </c>
      <c r="C44" s="72">
        <v>40.808999999999997</v>
      </c>
      <c r="D44" s="72">
        <v>36.488</v>
      </c>
      <c r="E44" s="72">
        <v>34.212000000000003</v>
      </c>
      <c r="F44" s="72">
        <v>37.377000000000002</v>
      </c>
      <c r="G44" s="101">
        <f t="shared" si="8"/>
        <v>9.2511399508944159E-2</v>
      </c>
      <c r="H44" s="106"/>
      <c r="P44" s="91" t="s">
        <v>7</v>
      </c>
      <c r="Q44" s="112">
        <v>3523.5001999999999</v>
      </c>
      <c r="R44" s="114">
        <v>3847.5540000000001</v>
      </c>
      <c r="S44" s="114">
        <v>3455.527</v>
      </c>
      <c r="T44" s="114">
        <v>3263.6909999999998</v>
      </c>
      <c r="U44" s="114">
        <v>3559.29</v>
      </c>
      <c r="V44" s="101">
        <f t="shared" si="9"/>
        <v>9.0571993488354208E-2</v>
      </c>
      <c r="W44" s="84"/>
      <c r="X44" s="84"/>
      <c r="Y44" s="84"/>
    </row>
    <row r="45" spans="1:25" s="70" customFormat="1">
      <c r="A45" s="91" t="s">
        <v>8</v>
      </c>
      <c r="B45" s="111">
        <v>34.681600000000003</v>
      </c>
      <c r="C45" s="72">
        <v>35.268000000000001</v>
      </c>
      <c r="D45" s="72">
        <v>33.394999999999996</v>
      </c>
      <c r="E45" s="72">
        <v>34.250999999999998</v>
      </c>
      <c r="F45" s="72">
        <v>37.957000000000001</v>
      </c>
      <c r="G45" s="101">
        <f t="shared" si="8"/>
        <v>0.10820122040232416</v>
      </c>
      <c r="H45" s="106"/>
      <c r="P45" s="91" t="s">
        <v>8</v>
      </c>
      <c r="Q45" s="112">
        <v>3262.0362000000005</v>
      </c>
      <c r="R45" s="114">
        <v>3323.0550000000003</v>
      </c>
      <c r="S45" s="114">
        <v>3177.1819999999998</v>
      </c>
      <c r="T45" s="114">
        <v>3256.1530000000002</v>
      </c>
      <c r="U45" s="114">
        <v>3581.9700000000003</v>
      </c>
      <c r="V45" s="101">
        <f t="shared" si="9"/>
        <v>0.10006194426367565</v>
      </c>
      <c r="W45" s="84"/>
      <c r="X45" s="84"/>
      <c r="Y45" s="84"/>
    </row>
    <row r="46" spans="1:25" s="70" customFormat="1">
      <c r="A46" s="91" t="s">
        <v>9</v>
      </c>
      <c r="B46" s="111">
        <v>33.129200000000004</v>
      </c>
      <c r="C46" s="72">
        <v>34.107999999999997</v>
      </c>
      <c r="D46" s="72">
        <v>34.759</v>
      </c>
      <c r="E46" s="72">
        <v>35.744</v>
      </c>
      <c r="F46" s="72">
        <v>34.853999999999999</v>
      </c>
      <c r="G46" s="101">
        <f t="shared" si="8"/>
        <v>-2.4899283795881799E-2</v>
      </c>
      <c r="H46" s="106"/>
      <c r="P46" s="91" t="s">
        <v>9</v>
      </c>
      <c r="Q46" s="112">
        <v>3118.3274000000001</v>
      </c>
      <c r="R46" s="114">
        <v>3205.8780000000002</v>
      </c>
      <c r="S46" s="114">
        <v>3278.5419999999999</v>
      </c>
      <c r="T46" s="114">
        <v>3413.4670000000001</v>
      </c>
      <c r="U46" s="114">
        <v>3297.8680000000004</v>
      </c>
      <c r="V46" s="101">
        <f t="shared" si="9"/>
        <v>-3.3865568350301856E-2</v>
      </c>
      <c r="W46" s="84"/>
      <c r="X46" s="84"/>
      <c r="Y46" s="84"/>
    </row>
    <row r="47" spans="1:25" s="70" customFormat="1">
      <c r="A47" s="91" t="s">
        <v>10</v>
      </c>
      <c r="B47" s="111">
        <v>35.2134</v>
      </c>
      <c r="C47" s="72">
        <v>35.911000000000001</v>
      </c>
      <c r="D47" s="72">
        <v>35.116999999999997</v>
      </c>
      <c r="E47" s="72">
        <v>34.216000000000001</v>
      </c>
      <c r="F47" s="72">
        <v>34.853000000000002</v>
      </c>
      <c r="G47" s="101">
        <f t="shared" si="8"/>
        <v>1.8617021276595702E-2</v>
      </c>
      <c r="H47" s="106"/>
      <c r="I47" s="83"/>
      <c r="O47" s="107"/>
      <c r="P47" s="91" t="s">
        <v>10</v>
      </c>
      <c r="Q47" s="112">
        <v>3278.8665999999998</v>
      </c>
      <c r="R47" s="114">
        <v>3330.3139999999999</v>
      </c>
      <c r="S47" s="114">
        <v>3290.6790000000001</v>
      </c>
      <c r="T47" s="114">
        <v>3246.3300000000004</v>
      </c>
      <c r="U47" s="114">
        <v>3265.3919999999998</v>
      </c>
      <c r="V47" s="101">
        <f t="shared" si="9"/>
        <v>5.871861455859273E-3</v>
      </c>
      <c r="W47" s="84"/>
      <c r="X47" s="84"/>
      <c r="Y47" s="84"/>
    </row>
    <row r="48" spans="1:25" s="83" customFormat="1" ht="13" customHeight="1">
      <c r="A48" s="91" t="s">
        <v>11</v>
      </c>
      <c r="B48" s="111">
        <v>36.391800000000003</v>
      </c>
      <c r="C48" s="72">
        <v>33.108000000000004</v>
      </c>
      <c r="D48" s="72">
        <v>32.314999999999998</v>
      </c>
      <c r="E48" s="72">
        <v>35.92</v>
      </c>
      <c r="F48" s="72">
        <v>37.333999999999996</v>
      </c>
      <c r="G48" s="101">
        <f t="shared" si="8"/>
        <v>3.9365256124721526E-2</v>
      </c>
      <c r="H48" s="106"/>
      <c r="O48" s="107"/>
      <c r="P48" s="91" t="s">
        <v>11</v>
      </c>
      <c r="Q48" s="112">
        <v>3337.1666000000005</v>
      </c>
      <c r="R48" s="114">
        <v>3129.674</v>
      </c>
      <c r="S48" s="114">
        <v>2965.3379999999997</v>
      </c>
      <c r="T48" s="114">
        <v>3350.1820000000002</v>
      </c>
      <c r="U48" s="114">
        <v>3427.1619999999998</v>
      </c>
      <c r="V48" s="101">
        <f t="shared" si="9"/>
        <v>2.2977856128413299E-2</v>
      </c>
      <c r="W48" s="84"/>
      <c r="X48" s="84"/>
      <c r="Y48" s="84"/>
    </row>
    <row r="49" spans="1:25" s="70" customFormat="1" ht="13" customHeight="1">
      <c r="A49" s="91" t="s">
        <v>30</v>
      </c>
      <c r="B49" s="111">
        <v>35.547400000000003</v>
      </c>
      <c r="C49" s="72">
        <v>36.016999999999996</v>
      </c>
      <c r="D49" s="72">
        <v>36.121000000000002</v>
      </c>
      <c r="E49" s="72">
        <v>35.131999999999998</v>
      </c>
      <c r="F49" s="72">
        <v>36.105000000000004</v>
      </c>
      <c r="G49" s="101">
        <f t="shared" si="8"/>
        <v>2.7695548218148902E-2</v>
      </c>
      <c r="H49" s="106"/>
      <c r="O49" s="107"/>
      <c r="P49" s="91" t="s">
        <v>30</v>
      </c>
      <c r="Q49" s="112">
        <v>3240.7826</v>
      </c>
      <c r="R49" s="114">
        <v>3168.6080000000002</v>
      </c>
      <c r="S49" s="114">
        <v>3346.1480000000001</v>
      </c>
      <c r="T49" s="114">
        <v>3254.4959999999996</v>
      </c>
      <c r="U49" s="114">
        <v>3314.0749999999998</v>
      </c>
      <c r="V49" s="101">
        <f t="shared" si="9"/>
        <v>1.8306674827684555E-2</v>
      </c>
      <c r="W49" s="84"/>
      <c r="X49" s="84"/>
      <c r="Y49" s="84"/>
    </row>
    <row r="50" spans="1:25" s="70" customFormat="1" ht="13" customHeight="1">
      <c r="A50" s="91" t="s">
        <v>13</v>
      </c>
      <c r="B50" s="111">
        <v>35.502400000000002</v>
      </c>
      <c r="C50" s="72">
        <v>36.199999999999996</v>
      </c>
      <c r="D50" s="72">
        <v>34.128</v>
      </c>
      <c r="E50" s="72">
        <v>35.554000000000002</v>
      </c>
      <c r="F50" s="72">
        <v>39.158000000000001</v>
      </c>
      <c r="G50" s="101">
        <f t="shared" si="8"/>
        <v>0.10136693480339765</v>
      </c>
      <c r="H50" s="106"/>
      <c r="O50" s="107"/>
      <c r="P50" s="91" t="s">
        <v>13</v>
      </c>
      <c r="Q50" s="112">
        <v>3256.1307999999999</v>
      </c>
      <c r="R50" s="114">
        <v>3331.402</v>
      </c>
      <c r="S50" s="114">
        <v>3144.2529999999997</v>
      </c>
      <c r="T50" s="114">
        <v>3312.5660000000003</v>
      </c>
      <c r="U50" s="114">
        <v>3637.1239999999998</v>
      </c>
      <c r="V50" s="101">
        <f t="shared" si="9"/>
        <v>9.7977821423029576E-2</v>
      </c>
      <c r="W50" s="84"/>
      <c r="X50" s="84"/>
      <c r="Y50" s="84"/>
    </row>
    <row r="51" spans="1:25" s="70" customFormat="1" ht="13" customHeight="1">
      <c r="A51" s="91" t="s">
        <v>14</v>
      </c>
      <c r="B51" s="111">
        <v>37.462199999999996</v>
      </c>
      <c r="C51" s="72">
        <v>36.194000000000003</v>
      </c>
      <c r="D51" s="72">
        <v>36.588999999999999</v>
      </c>
      <c r="E51" s="72">
        <v>40.536999999999999</v>
      </c>
      <c r="F51" s="72"/>
      <c r="G51" s="101"/>
      <c r="H51" s="106"/>
      <c r="O51" s="107"/>
      <c r="P51" s="91" t="s">
        <v>14</v>
      </c>
      <c r="Q51" s="112">
        <v>3481.1747999999998</v>
      </c>
      <c r="R51" s="114">
        <v>3360.1659999999997</v>
      </c>
      <c r="S51" s="114">
        <v>3393.0219999999999</v>
      </c>
      <c r="T51" s="114">
        <v>3791.1949999999997</v>
      </c>
      <c r="U51" s="72"/>
      <c r="V51" s="101"/>
      <c r="W51" s="84"/>
      <c r="X51" s="84"/>
      <c r="Y51" s="84"/>
    </row>
    <row r="52" spans="1:25" s="70" customFormat="1" ht="13" customHeight="1">
      <c r="A52" s="91" t="s">
        <v>15</v>
      </c>
      <c r="B52" s="111">
        <v>34.729200000000006</v>
      </c>
      <c r="C52" s="72">
        <v>35.721000000000004</v>
      </c>
      <c r="D52" s="72">
        <v>36.942</v>
      </c>
      <c r="E52" s="72">
        <v>34.032000000000004</v>
      </c>
      <c r="F52" s="72"/>
      <c r="G52" s="227"/>
      <c r="H52" s="106"/>
      <c r="O52" s="107"/>
      <c r="P52" s="91" t="s">
        <v>15</v>
      </c>
      <c r="Q52" s="112">
        <v>3273.9748</v>
      </c>
      <c r="R52" s="114">
        <v>3372.9679999999998</v>
      </c>
      <c r="S52" s="114">
        <v>3480.3560000000002</v>
      </c>
      <c r="T52" s="114">
        <v>3247.761</v>
      </c>
      <c r="U52" s="72"/>
      <c r="V52" s="227"/>
      <c r="W52" s="84"/>
      <c r="X52" s="84"/>
      <c r="Y52" s="84"/>
    </row>
    <row r="53" spans="1:25" s="70" customFormat="1" ht="13" customHeight="1">
      <c r="A53" s="91" t="s">
        <v>16</v>
      </c>
      <c r="B53" s="111">
        <v>34.9514</v>
      </c>
      <c r="C53" s="72">
        <v>37.718000000000004</v>
      </c>
      <c r="D53" s="72">
        <v>34.283000000000001</v>
      </c>
      <c r="E53" s="72">
        <v>37.045999999999999</v>
      </c>
      <c r="F53" s="72"/>
      <c r="G53" s="227"/>
      <c r="H53" s="106"/>
      <c r="K53" s="73"/>
      <c r="O53" s="107"/>
      <c r="P53" s="91" t="s">
        <v>16</v>
      </c>
      <c r="Q53" s="112">
        <v>3296.7280000000001</v>
      </c>
      <c r="R53" s="114">
        <v>3555.7659999999996</v>
      </c>
      <c r="S53" s="114">
        <v>3246.4689999999996</v>
      </c>
      <c r="T53" s="114">
        <v>3540.32</v>
      </c>
      <c r="U53" s="72"/>
      <c r="V53" s="227"/>
      <c r="W53" s="84"/>
      <c r="X53" s="84"/>
      <c r="Y53" s="84"/>
    </row>
    <row r="54" spans="1:25" s="70" customFormat="1" ht="13" customHeight="1">
      <c r="A54" s="93" t="s">
        <v>65</v>
      </c>
      <c r="B54" s="71"/>
      <c r="C54" s="71">
        <f>(C42+C43+C44+C45+C46+C47+C48+C49)</f>
        <v>288.03700000000003</v>
      </c>
      <c r="D54" s="71">
        <f>(D49+D42+D43+D44+D45+D46+D47+D48)</f>
        <v>278.94499999999994</v>
      </c>
      <c r="E54" s="71">
        <f>(E49+E42+E43+E44+E45+E46+E47+E48)</f>
        <v>285.05900000000003</v>
      </c>
      <c r="F54" s="71">
        <f t="shared" ref="F54" si="10">SUM(F42:F47)</f>
        <v>220.44499999999999</v>
      </c>
      <c r="G54" s="206"/>
      <c r="K54" s="73"/>
      <c r="P54" s="93" t="s">
        <v>65</v>
      </c>
      <c r="Q54" s="71">
        <f>SUM(Q42:Q47)</f>
        <v>19902.125600000003</v>
      </c>
      <c r="R54" s="71">
        <f t="shared" ref="R54:U54" si="11">SUM(R42:R47)</f>
        <v>20646.172999999999</v>
      </c>
      <c r="S54" s="71">
        <f>SUM(S42:S47)</f>
        <v>19901.357</v>
      </c>
      <c r="T54" s="71">
        <f t="shared" si="11"/>
        <v>20390.002</v>
      </c>
      <c r="U54" s="71">
        <f t="shared" si="11"/>
        <v>20944.186000000002</v>
      </c>
      <c r="V54" s="206"/>
      <c r="W54" s="84"/>
      <c r="X54" s="84"/>
    </row>
    <row r="55" spans="1:25" s="70" customFormat="1" ht="13" customHeight="1">
      <c r="A55" s="93" t="s">
        <v>50</v>
      </c>
      <c r="B55" s="71"/>
      <c r="C55" s="71">
        <f>(C42+C43+C44+C45+C46+C47+C48+C49+C50+C51+C52+C53)</f>
        <v>433.87000000000006</v>
      </c>
      <c r="D55" s="71">
        <f>(D42+D43+D44+D45+D46+D47+D48+D49+D50+D51+D52+D53)</f>
        <v>420.887</v>
      </c>
      <c r="E55" s="71">
        <f>(E42+E43+E44+E45+E46+E47+E48+E49+E50+E51+E52+E53)</f>
        <v>432.22800000000001</v>
      </c>
      <c r="F55" s="71"/>
      <c r="G55" s="206"/>
      <c r="K55" s="73"/>
      <c r="P55" s="93" t="s">
        <v>50</v>
      </c>
      <c r="Q55" s="71">
        <f>SUM(Q42:Q53)</f>
        <v>39788.083200000008</v>
      </c>
      <c r="R55" s="71">
        <f t="shared" ref="R55:T55" si="12">SUM(R42:R53)</f>
        <v>40564.756999999998</v>
      </c>
      <c r="S55" s="71">
        <f t="shared" si="12"/>
        <v>39476.942999999999</v>
      </c>
      <c r="T55" s="71">
        <f t="shared" si="12"/>
        <v>40886.521999999997</v>
      </c>
      <c r="U55" s="71"/>
      <c r="V55" s="206"/>
      <c r="W55" s="84"/>
      <c r="X55" s="84"/>
    </row>
    <row r="56" spans="1:25" ht="13.5">
      <c r="A56" s="228" t="s">
        <v>51</v>
      </c>
      <c r="B56" s="90"/>
      <c r="C56" s="90"/>
      <c r="D56" s="230">
        <f>D55/C55-1</f>
        <v>-2.9923709867010984E-2</v>
      </c>
      <c r="E56" s="230">
        <f>E55/D55-1</f>
        <v>2.6945474676100645E-2</v>
      </c>
      <c r="F56" s="90"/>
      <c r="G56" s="225">
        <f>(F42+F43+F44+F45+F46+F47++F48+F49+F50)/(E42+E43+E44+E45+E46+E47+E48+E49+E50)-1</f>
        <v>3.8766363185522623E-2</v>
      </c>
      <c r="P56" s="94" t="s">
        <v>51</v>
      </c>
      <c r="Q56" s="90"/>
      <c r="R56" s="90"/>
      <c r="S56" s="230">
        <f>S55/R55-1</f>
        <v>-2.6816726647715394E-2</v>
      </c>
      <c r="T56" s="230">
        <f>T55/S55-1</f>
        <v>3.5706386890190567E-2</v>
      </c>
      <c r="U56" s="90"/>
      <c r="V56" s="225">
        <f>(U42+U43+U44+U45+U46+U47++U48+U49+U50)/(T42+T43+T44+T45+T46+T47+T48+T49+T50)-1</f>
        <v>3.3500272509089157E-2</v>
      </c>
      <c r="W56" s="7"/>
      <c r="X56" s="7"/>
      <c r="Y56" s="11"/>
    </row>
    <row r="57" spans="1:25" s="73" customFormat="1" ht="16">
      <c r="A57" s="73" t="s">
        <v>17</v>
      </c>
      <c r="G57" s="226"/>
      <c r="P57" s="73" t="s">
        <v>17</v>
      </c>
      <c r="V57" s="226"/>
    </row>
    <row r="58" spans="1:25" s="73" customFormat="1" ht="16"/>
    <row r="59" spans="1:25" s="73" customFormat="1" ht="16"/>
    <row r="60" spans="1:25" s="73" customFormat="1" ht="16"/>
    <row r="61" spans="1:25" s="73" customFormat="1" ht="16"/>
    <row r="62" spans="1:25" s="73" customFormat="1" ht="16"/>
    <row r="63" spans="1:25" s="73" customFormat="1" ht="16"/>
    <row r="64" spans="1:25" s="73" customFormat="1" ht="16"/>
    <row r="65" spans="5:5" s="73" customFormat="1" ht="16"/>
    <row r="66" spans="5:5" s="73" customFormat="1" ht="16">
      <c r="E66" s="70"/>
    </row>
    <row r="67" spans="5:5" s="73" customFormat="1" ht="16"/>
    <row r="68" spans="5:5" s="73" customFormat="1" ht="16"/>
    <row r="69" spans="5:5" s="73" customFormat="1" ht="16"/>
    <row r="70" spans="5:5" s="73" customFormat="1" ht="16"/>
    <row r="71" spans="5:5" s="73" customFormat="1" ht="16"/>
    <row r="72" spans="5:5" s="73" customFormat="1" ht="16"/>
    <row r="73" spans="5:5" s="73" customFormat="1" ht="16"/>
    <row r="74" spans="5:5" s="73" customFormat="1" ht="16"/>
    <row r="75" spans="5:5" s="73" customFormat="1" ht="16"/>
    <row r="76" spans="5:5" s="73" customFormat="1" ht="16"/>
    <row r="77" spans="5:5" s="73" customFormat="1" ht="16"/>
  </sheetData>
  <sheetProtection selectLockedCells="1" selectUnlockedCells="1"/>
  <mergeCells count="39">
    <mergeCell ref="A40:A41"/>
    <mergeCell ref="D40:D41"/>
    <mergeCell ref="E12:E13"/>
    <mergeCell ref="H39:M39"/>
    <mergeCell ref="B40:B41"/>
    <mergeCell ref="C40:C41"/>
    <mergeCell ref="F40:F41"/>
    <mergeCell ref="P9:V9"/>
    <mergeCell ref="T40:T41"/>
    <mergeCell ref="E40:E41"/>
    <mergeCell ref="S40:S41"/>
    <mergeCell ref="P12:P13"/>
    <mergeCell ref="R12:R13"/>
    <mergeCell ref="I13:K13"/>
    <mergeCell ref="U40:U41"/>
    <mergeCell ref="U12:U13"/>
    <mergeCell ref="C37:P37"/>
    <mergeCell ref="Q40:Q41"/>
    <mergeCell ref="R40:R41"/>
    <mergeCell ref="G40:G41"/>
    <mergeCell ref="A36:V36"/>
    <mergeCell ref="V40:V41"/>
    <mergeCell ref="P40:P41"/>
    <mergeCell ref="I11:O11"/>
    <mergeCell ref="I9:M9"/>
    <mergeCell ref="A10:G10"/>
    <mergeCell ref="P10:V10"/>
    <mergeCell ref="A12:A13"/>
    <mergeCell ref="B12:B13"/>
    <mergeCell ref="C12:C13"/>
    <mergeCell ref="G12:G13"/>
    <mergeCell ref="S12:S13"/>
    <mergeCell ref="D12:D13"/>
    <mergeCell ref="F12:F13"/>
    <mergeCell ref="Q12:Q13"/>
    <mergeCell ref="I10:O10"/>
    <mergeCell ref="V12:V13"/>
    <mergeCell ref="T12:T13"/>
    <mergeCell ref="A9:G9"/>
  </mergeCells>
  <conditionalFormatting sqref="F14:F25">
    <cfRule type="cellIs" dxfId="13" priority="22" operator="between">
      <formula>0</formula>
      <formula>0</formula>
    </cfRule>
  </conditionalFormatting>
  <conditionalFormatting sqref="U14:U25">
    <cfRule type="cellIs" dxfId="12" priority="19" operator="between">
      <formula>0</formula>
      <formula>0</formula>
    </cfRule>
  </conditionalFormatting>
  <conditionalFormatting sqref="F42:F53">
    <cfRule type="cellIs" dxfId="11" priority="16" operator="between">
      <formula>0</formula>
      <formula>0</formula>
    </cfRule>
  </conditionalFormatting>
  <conditionalFormatting sqref="U42:U53">
    <cfRule type="cellIs" dxfId="10" priority="13" operator="between">
      <formula>0</formula>
      <formula>0</formula>
    </cfRule>
  </conditionalFormatting>
  <conditionalFormatting sqref="G14:G17">
    <cfRule type="cellIs" dxfId="9" priority="10" operator="between">
      <formula>0</formula>
      <formula>0</formula>
    </cfRule>
  </conditionalFormatting>
  <conditionalFormatting sqref="G25">
    <cfRule type="cellIs" dxfId="8" priority="9" operator="between">
      <formula>0</formula>
      <formula>0</formula>
    </cfRule>
  </conditionalFormatting>
  <conditionalFormatting sqref="G18:G24">
    <cfRule type="cellIs" dxfId="7" priority="8" operator="between">
      <formula>0</formula>
      <formula>0</formula>
    </cfRule>
  </conditionalFormatting>
  <conditionalFormatting sqref="V14:V17">
    <cfRule type="cellIs" dxfId="6" priority="7" operator="between">
      <formula>0</formula>
      <formula>0</formula>
    </cfRule>
  </conditionalFormatting>
  <conditionalFormatting sqref="V25">
    <cfRule type="cellIs" dxfId="5" priority="6" operator="between">
      <formula>0</formula>
      <formula>0</formula>
    </cfRule>
  </conditionalFormatting>
  <conditionalFormatting sqref="V18:V24">
    <cfRule type="cellIs" dxfId="4" priority="5" operator="between">
      <formula>0</formula>
      <formula>0</formula>
    </cfRule>
  </conditionalFormatting>
  <conditionalFormatting sqref="G42:G50">
    <cfRule type="cellIs" dxfId="3" priority="4" operator="between">
      <formula>0</formula>
      <formula>0</formula>
    </cfRule>
  </conditionalFormatting>
  <conditionalFormatting sqref="G51:G53">
    <cfRule type="cellIs" dxfId="2" priority="3" operator="between">
      <formula>0</formula>
      <formula>0</formula>
    </cfRule>
  </conditionalFormatting>
  <conditionalFormatting sqref="V42:V50">
    <cfRule type="cellIs" dxfId="1" priority="2" operator="between">
      <formula>0</formula>
      <formula>0</formula>
    </cfRule>
  </conditionalFormatting>
  <conditionalFormatting sqref="V51:V53">
    <cfRule type="cellIs" dxfId="0"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AC67"/>
  <sheetViews>
    <sheetView topLeftCell="A16" zoomScale="105" zoomScaleNormal="105" workbookViewId="0">
      <selection activeCell="I58" sqref="I58"/>
    </sheetView>
  </sheetViews>
  <sheetFormatPr baseColWidth="10" defaultColWidth="11.54296875" defaultRowHeight="12.5"/>
  <cols>
    <col min="1" max="1" width="13" style="1" customWidth="1"/>
    <col min="2" max="2" width="8.1796875" style="1" customWidth="1"/>
    <col min="3" max="3" width="8.26953125" style="1" customWidth="1"/>
    <col min="4" max="7" width="7.81640625" style="1" customWidth="1"/>
    <col min="8" max="8" width="8.81640625" style="1" customWidth="1"/>
    <col min="9" max="9" width="8.7265625" style="1" customWidth="1"/>
    <col min="10" max="10" width="9" style="1" customWidth="1"/>
    <col min="11" max="11" width="9.81640625" style="1" customWidth="1"/>
    <col min="12" max="12" width="9.453125" style="1" customWidth="1"/>
    <col min="13" max="13" width="9" style="1" customWidth="1"/>
    <col min="14" max="14" width="8.54296875" style="1" customWidth="1"/>
    <col min="15" max="15" width="7" style="1" customWidth="1"/>
    <col min="16" max="16" width="8" style="1" customWidth="1"/>
    <col min="17" max="17" width="7.7265625" style="1" customWidth="1"/>
    <col min="18" max="18" width="8.54296875" style="1" customWidth="1"/>
    <col min="19" max="19" width="10.453125" style="1" customWidth="1"/>
    <col min="20" max="21" width="8.26953125" style="1" customWidth="1"/>
    <col min="22" max="22" width="8.1796875" style="1" customWidth="1"/>
    <col min="23" max="23" width="8.453125" style="1" customWidth="1"/>
    <col min="24" max="24" width="7.453125" style="1" customWidth="1"/>
    <col min="25" max="25" width="8.1796875" style="1" customWidth="1"/>
    <col min="26" max="26" width="8.453125" style="1" customWidth="1"/>
    <col min="27" max="27" width="8.7265625" style="1" customWidth="1"/>
    <col min="28" max="28" width="8.81640625" style="1" customWidth="1"/>
    <col min="29" max="29" width="8" style="1" customWidth="1"/>
    <col min="30" max="30" width="9.54296875" style="1" customWidth="1"/>
    <col min="31" max="31" width="9" style="1" customWidth="1"/>
    <col min="32" max="32" width="8.26953125" style="1" customWidth="1"/>
    <col min="33" max="33" width="9" style="1" customWidth="1"/>
    <col min="34" max="34" width="8.54296875" style="1" customWidth="1"/>
    <col min="35" max="35" width="9.54296875" style="1" customWidth="1"/>
    <col min="36" max="36" width="7.26953125" style="1" customWidth="1"/>
    <col min="37" max="37" width="8.453125" style="1" customWidth="1"/>
    <col min="38" max="39" width="7.7265625" style="1" customWidth="1"/>
    <col min="40" max="40" width="8.26953125" style="1" customWidth="1"/>
    <col min="41" max="41" width="8" style="1" customWidth="1"/>
    <col min="42" max="42" width="8.81640625" style="1" customWidth="1"/>
    <col min="43" max="43" width="8.453125" style="1" customWidth="1"/>
    <col min="44" max="44" width="8.26953125" style="1" customWidth="1"/>
    <col min="45" max="45" width="7.26953125" style="1" customWidth="1"/>
    <col min="46" max="46" width="7.453125" style="1" customWidth="1"/>
    <col min="47" max="47" width="8" style="1" customWidth="1"/>
    <col min="48" max="48" width="8.54296875" style="1" customWidth="1"/>
    <col min="49" max="49" width="7.81640625" style="1" customWidth="1"/>
    <col min="50" max="50" width="8" style="1" customWidth="1"/>
    <col min="51" max="51" width="7.7265625" style="1" customWidth="1"/>
    <col min="52" max="52" width="8.54296875" style="1" customWidth="1"/>
    <col min="53" max="53" width="10" style="1" customWidth="1"/>
    <col min="54" max="54" width="6.81640625" style="1" customWidth="1"/>
    <col min="55" max="55" width="8.1796875" style="1" customWidth="1"/>
    <col min="56" max="56" width="8.54296875" style="1" customWidth="1"/>
    <col min="57" max="16384" width="11.54296875" style="1"/>
  </cols>
  <sheetData>
    <row r="1" spans="1:24" ht="15.65" customHeight="1"/>
    <row r="2" spans="1:24" ht="13">
      <c r="I2" s="322"/>
      <c r="J2" s="322"/>
      <c r="K2" s="322"/>
      <c r="L2" s="322"/>
      <c r="M2" s="322"/>
    </row>
    <row r="3" spans="1:24">
      <c r="I3" s="307"/>
      <c r="J3" s="307"/>
    </row>
    <row r="6" spans="1:24" ht="15.5">
      <c r="A6" s="3" t="s">
        <v>46</v>
      </c>
      <c r="B6" s="3"/>
      <c r="C6" s="3"/>
      <c r="D6" s="4"/>
      <c r="E6" s="4"/>
      <c r="F6" s="4"/>
      <c r="G6" s="4"/>
      <c r="H6" s="4"/>
      <c r="I6" s="4"/>
      <c r="J6" s="4"/>
      <c r="K6" s="4"/>
      <c r="L6" s="4"/>
      <c r="M6" s="4"/>
      <c r="N6" s="4"/>
      <c r="O6" s="4"/>
      <c r="P6" s="4"/>
      <c r="Q6" s="4"/>
    </row>
    <row r="7" spans="1:24" ht="17.25" customHeight="1">
      <c r="A7" s="323" t="s">
        <v>48</v>
      </c>
      <c r="B7" s="323"/>
      <c r="C7" s="323"/>
      <c r="D7" s="323"/>
      <c r="E7" s="323"/>
      <c r="F7" s="323"/>
      <c r="G7" s="323"/>
      <c r="H7" s="323"/>
      <c r="I7" s="323"/>
      <c r="M7" s="324"/>
      <c r="N7" s="324"/>
      <c r="O7" s="324"/>
      <c r="P7" s="324"/>
      <c r="Q7" s="324"/>
    </row>
    <row r="8" spans="1:24" ht="13">
      <c r="K8" s="34"/>
    </row>
    <row r="9" spans="1:24" ht="15.5">
      <c r="A9" s="35" t="s">
        <v>46</v>
      </c>
      <c r="B9" s="35"/>
      <c r="C9" s="35"/>
      <c r="D9" s="35"/>
      <c r="E9" s="35"/>
      <c r="F9" s="35"/>
      <c r="G9" s="35"/>
      <c r="H9" s="35"/>
      <c r="I9" s="35"/>
      <c r="J9" s="35"/>
      <c r="K9" s="5"/>
      <c r="L9" s="34"/>
      <c r="M9" s="5"/>
      <c r="N9" s="5"/>
      <c r="O9" s="5"/>
      <c r="P9" s="5"/>
      <c r="Q9" s="5"/>
      <c r="R9" s="325"/>
      <c r="S9" s="325"/>
      <c r="T9" s="325"/>
      <c r="U9" s="325"/>
      <c r="V9" s="325"/>
      <c r="W9" s="325"/>
      <c r="X9" s="325"/>
    </row>
    <row r="10" spans="1:24" ht="13">
      <c r="A10" s="326" t="s">
        <v>23</v>
      </c>
      <c r="B10" s="326"/>
      <c r="C10" s="326"/>
      <c r="D10" s="326"/>
      <c r="E10" s="326"/>
      <c r="F10" s="326"/>
      <c r="G10" s="326"/>
      <c r="H10" s="326"/>
      <c r="I10" s="326"/>
      <c r="J10" s="5"/>
      <c r="K10" s="5"/>
      <c r="L10" s="5"/>
      <c r="M10" s="34"/>
      <c r="N10" s="5"/>
      <c r="O10" s="5"/>
      <c r="P10" s="5"/>
      <c r="Q10" s="5"/>
      <c r="R10" s="326"/>
      <c r="S10" s="326"/>
      <c r="T10" s="326"/>
      <c r="U10" s="326"/>
      <c r="V10" s="326"/>
      <c r="W10" s="326"/>
      <c r="X10" s="326"/>
    </row>
    <row r="11" spans="1:24" ht="13">
      <c r="A11" s="36"/>
      <c r="B11" s="5"/>
      <c r="C11" s="5"/>
      <c r="D11" s="6"/>
      <c r="E11" s="6"/>
      <c r="F11" s="6"/>
      <c r="G11" s="6"/>
      <c r="H11" s="5"/>
      <c r="I11" s="5"/>
      <c r="J11" s="17"/>
      <c r="K11" s="17"/>
      <c r="L11" s="17"/>
      <c r="M11" s="16" t="s">
        <v>60</v>
      </c>
      <c r="N11" s="17"/>
      <c r="O11" s="36"/>
      <c r="P11" s="17"/>
      <c r="Q11" s="5"/>
      <c r="R11" s="36"/>
      <c r="S11" s="5"/>
      <c r="T11" s="5"/>
      <c r="U11" s="5"/>
      <c r="V11" s="6"/>
      <c r="W11" s="5"/>
    </row>
    <row r="12" spans="1:24" ht="25">
      <c r="A12" s="170" t="s">
        <v>47</v>
      </c>
      <c r="B12" s="171" t="s">
        <v>24</v>
      </c>
      <c r="C12" s="172" t="s">
        <v>92</v>
      </c>
      <c r="D12" s="173">
        <v>2022</v>
      </c>
      <c r="E12" s="173">
        <v>2023</v>
      </c>
      <c r="F12" s="173">
        <v>2024</v>
      </c>
      <c r="G12" s="173">
        <v>2025</v>
      </c>
      <c r="H12" s="169" t="s">
        <v>95</v>
      </c>
      <c r="I12" s="5"/>
      <c r="J12" s="5"/>
      <c r="K12" s="5"/>
      <c r="L12" s="5"/>
      <c r="M12" s="37"/>
      <c r="N12" s="5"/>
      <c r="P12" s="5"/>
      <c r="Q12" s="5"/>
      <c r="R12" s="38"/>
      <c r="S12" s="38"/>
      <c r="T12" s="39"/>
      <c r="U12" s="40"/>
      <c r="V12" s="40"/>
      <c r="W12" s="40"/>
    </row>
    <row r="13" spans="1:24" ht="11.5" customHeight="1">
      <c r="A13" s="174" t="s">
        <v>25</v>
      </c>
      <c r="B13" s="21">
        <v>1</v>
      </c>
      <c r="C13" s="20">
        <v>1.4833333333333334</v>
      </c>
      <c r="D13" s="43"/>
      <c r="E13" s="198">
        <v>2.0299999999999998</v>
      </c>
      <c r="F13" s="198">
        <v>1.95</v>
      </c>
      <c r="G13" s="198">
        <v>1.89</v>
      </c>
      <c r="H13" s="101">
        <v>-3.0769230769230771E-2</v>
      </c>
      <c r="I13" s="5"/>
      <c r="J13" s="5"/>
      <c r="K13" s="5"/>
      <c r="L13" s="5"/>
      <c r="M13" s="5"/>
      <c r="N13" s="5"/>
      <c r="O13" s="5"/>
      <c r="P13" s="5"/>
      <c r="Q13" s="5"/>
      <c r="R13" s="6"/>
      <c r="S13" s="6"/>
      <c r="T13" s="42"/>
      <c r="U13" s="42"/>
      <c r="V13" s="42"/>
      <c r="W13" s="22"/>
    </row>
    <row r="14" spans="1:24" ht="11.5" customHeight="1">
      <c r="A14" s="174"/>
      <c r="B14" s="21">
        <v>2</v>
      </c>
      <c r="C14" s="20">
        <v>1.47</v>
      </c>
      <c r="D14" s="43">
        <v>1.41</v>
      </c>
      <c r="E14" s="198">
        <v>2.06</v>
      </c>
      <c r="F14" s="198">
        <v>1.95</v>
      </c>
      <c r="G14" s="198">
        <v>1.9</v>
      </c>
      <c r="H14" s="101">
        <f t="shared" ref="H14:H29" si="0">G14/F14-1</f>
        <v>-2.5641025641025661E-2</v>
      </c>
      <c r="I14" s="5"/>
      <c r="J14" s="5"/>
      <c r="K14" s="5"/>
      <c r="L14" s="5"/>
      <c r="M14" s="5"/>
      <c r="N14" s="5"/>
      <c r="O14" s="5"/>
      <c r="P14" s="5"/>
      <c r="Q14" s="5"/>
      <c r="R14" s="44"/>
      <c r="S14" s="6"/>
      <c r="T14" s="42"/>
      <c r="U14" s="42"/>
      <c r="V14" s="42"/>
      <c r="W14" s="22"/>
    </row>
    <row r="15" spans="1:24" ht="11.5" customHeight="1">
      <c r="A15" s="174"/>
      <c r="B15" s="21">
        <v>3</v>
      </c>
      <c r="C15" s="20">
        <v>1.4533333333333334</v>
      </c>
      <c r="D15" s="43">
        <v>1.41</v>
      </c>
      <c r="E15" s="198">
        <v>2.11</v>
      </c>
      <c r="F15" s="198">
        <v>1.95</v>
      </c>
      <c r="G15" s="198">
        <v>1.9</v>
      </c>
      <c r="H15" s="101">
        <f t="shared" si="0"/>
        <v>-2.5641025641025661E-2</v>
      </c>
      <c r="I15" s="5"/>
      <c r="J15" s="5"/>
      <c r="K15" s="5"/>
      <c r="L15" s="5"/>
      <c r="M15" s="5"/>
      <c r="N15" s="5"/>
      <c r="O15" s="5"/>
      <c r="P15" s="5"/>
      <c r="Q15" s="5"/>
      <c r="R15" s="44"/>
      <c r="S15" s="6"/>
      <c r="T15" s="42"/>
      <c r="U15" s="42"/>
      <c r="V15" s="42"/>
      <c r="W15" s="22"/>
    </row>
    <row r="16" spans="1:24" ht="11.5" customHeight="1">
      <c r="A16" s="175"/>
      <c r="B16" s="23">
        <v>4</v>
      </c>
      <c r="C16" s="20">
        <v>1.4466666666666665</v>
      </c>
      <c r="D16" s="45">
        <v>1.41</v>
      </c>
      <c r="E16" s="199">
        <v>2.17</v>
      </c>
      <c r="F16" s="199">
        <v>1.95</v>
      </c>
      <c r="G16" s="199">
        <v>1.89</v>
      </c>
      <c r="H16" s="215">
        <f t="shared" si="0"/>
        <v>-3.0769230769230771E-2</v>
      </c>
      <c r="I16" s="5"/>
      <c r="J16" s="5"/>
      <c r="K16" s="5"/>
      <c r="L16" s="5"/>
      <c r="M16" s="5"/>
      <c r="N16" s="5"/>
      <c r="O16" s="5"/>
      <c r="P16" s="5"/>
      <c r="Q16" s="5"/>
      <c r="R16" s="44"/>
      <c r="S16" s="6"/>
      <c r="T16" s="42"/>
      <c r="U16" s="42"/>
      <c r="V16" s="42"/>
      <c r="W16" s="22"/>
    </row>
    <row r="17" spans="1:23" ht="11.5" customHeight="1">
      <c r="A17" s="174" t="s">
        <v>26</v>
      </c>
      <c r="B17" s="19">
        <v>5</v>
      </c>
      <c r="C17" s="25">
        <v>1.45</v>
      </c>
      <c r="D17" s="41">
        <v>1.41</v>
      </c>
      <c r="E17" s="200">
        <v>2.2200000000000002</v>
      </c>
      <c r="F17" s="200">
        <v>1.95</v>
      </c>
      <c r="G17" s="200">
        <v>1.89</v>
      </c>
      <c r="H17" s="216">
        <f t="shared" si="0"/>
        <v>-3.0769230769230771E-2</v>
      </c>
      <c r="I17" s="5"/>
      <c r="J17" s="5"/>
      <c r="K17" s="5"/>
      <c r="L17" s="5"/>
      <c r="M17" s="5"/>
      <c r="N17" s="5"/>
      <c r="O17" s="5"/>
      <c r="P17" s="5"/>
      <c r="Q17" s="5"/>
      <c r="R17" s="44"/>
      <c r="S17" s="6"/>
      <c r="T17" s="42"/>
      <c r="U17" s="42"/>
      <c r="V17" s="42"/>
      <c r="W17" s="22"/>
    </row>
    <row r="18" spans="1:23" ht="11.5" customHeight="1">
      <c r="A18" s="174"/>
      <c r="B18" s="21">
        <v>6</v>
      </c>
      <c r="C18" s="20">
        <v>1.45</v>
      </c>
      <c r="D18" s="43">
        <v>1.43</v>
      </c>
      <c r="E18" s="198">
        <v>2.2799999999999998</v>
      </c>
      <c r="F18" s="198">
        <v>1.96</v>
      </c>
      <c r="G18" s="198">
        <v>1.9</v>
      </c>
      <c r="H18" s="101">
        <f t="shared" si="0"/>
        <v>-3.0612244897959218E-2</v>
      </c>
      <c r="I18" s="5"/>
      <c r="J18" s="5"/>
      <c r="K18" s="5"/>
      <c r="L18" s="5"/>
      <c r="M18" s="5"/>
      <c r="N18" s="5"/>
      <c r="O18" s="5"/>
      <c r="P18" s="5"/>
      <c r="Q18" s="5"/>
      <c r="R18" s="44"/>
      <c r="S18" s="6"/>
      <c r="T18" s="42"/>
      <c r="U18" s="42"/>
      <c r="V18" s="42"/>
      <c r="W18" s="22"/>
    </row>
    <row r="19" spans="1:23" ht="11.5" customHeight="1">
      <c r="A19" s="174"/>
      <c r="B19" s="21">
        <v>7</v>
      </c>
      <c r="C19" s="20">
        <v>1.4533333333333331</v>
      </c>
      <c r="D19" s="43">
        <v>1.44</v>
      </c>
      <c r="E19" s="198">
        <v>2.33</v>
      </c>
      <c r="F19" s="198">
        <v>1.97</v>
      </c>
      <c r="G19" s="198">
        <v>1.89</v>
      </c>
      <c r="H19" s="101">
        <f t="shared" si="0"/>
        <v>-4.0609137055837574E-2</v>
      </c>
      <c r="I19" s="6"/>
      <c r="J19" s="6"/>
      <c r="K19" s="6"/>
      <c r="L19" s="6"/>
      <c r="M19" s="6"/>
      <c r="N19" s="6"/>
      <c r="O19" s="6"/>
      <c r="P19" s="6"/>
      <c r="Q19" s="6"/>
      <c r="R19" s="44"/>
      <c r="S19" s="6"/>
      <c r="T19" s="42"/>
      <c r="U19" s="42"/>
      <c r="V19" s="42"/>
      <c r="W19" s="22"/>
    </row>
    <row r="20" spans="1:23" ht="11.5" customHeight="1">
      <c r="A20" s="175"/>
      <c r="B20" s="23">
        <v>8</v>
      </c>
      <c r="C20" s="24">
        <v>1.4733333333333334</v>
      </c>
      <c r="D20" s="45">
        <v>1.45</v>
      </c>
      <c r="E20" s="199">
        <v>2.4</v>
      </c>
      <c r="F20" s="199">
        <v>2.04</v>
      </c>
      <c r="G20" s="199">
        <v>1.89</v>
      </c>
      <c r="H20" s="215">
        <f t="shared" si="0"/>
        <v>-7.3529411764705954E-2</v>
      </c>
      <c r="I20" s="5"/>
      <c r="J20" s="5"/>
      <c r="K20" s="5"/>
      <c r="L20" s="5"/>
      <c r="M20" s="5"/>
      <c r="N20" s="5"/>
      <c r="O20" s="5"/>
      <c r="P20" s="5"/>
      <c r="Q20" s="5"/>
      <c r="R20" s="44"/>
      <c r="S20" s="6"/>
      <c r="T20" s="42"/>
      <c r="U20" s="42"/>
      <c r="V20" s="42"/>
      <c r="W20" s="22"/>
    </row>
    <row r="21" spans="1:23" ht="11.5" customHeight="1">
      <c r="A21" s="174" t="s">
        <v>7</v>
      </c>
      <c r="B21" s="19">
        <v>9</v>
      </c>
      <c r="C21" s="20">
        <v>1.4966666666666668</v>
      </c>
      <c r="D21" s="43">
        <v>1.5</v>
      </c>
      <c r="E21" s="198">
        <v>2.46</v>
      </c>
      <c r="F21" s="198">
        <v>2.1</v>
      </c>
      <c r="G21" s="198">
        <v>1.89</v>
      </c>
      <c r="H21" s="101">
        <f t="shared" si="0"/>
        <v>-0.10000000000000009</v>
      </c>
      <c r="I21" s="5"/>
      <c r="J21" s="5"/>
      <c r="K21" s="5"/>
      <c r="L21" s="5"/>
      <c r="M21" s="5"/>
      <c r="N21" s="5"/>
      <c r="O21" s="5"/>
      <c r="P21" s="5"/>
      <c r="Q21" s="5"/>
      <c r="R21" s="44"/>
      <c r="S21" s="6"/>
      <c r="T21" s="42"/>
      <c r="U21" s="42"/>
      <c r="V21" s="42"/>
      <c r="W21" s="22"/>
    </row>
    <row r="22" spans="1:23" ht="11.5" customHeight="1">
      <c r="A22" s="174"/>
      <c r="B22" s="21">
        <v>10</v>
      </c>
      <c r="C22" s="20">
        <v>1.5333333333333332</v>
      </c>
      <c r="D22" s="43">
        <v>1.56</v>
      </c>
      <c r="E22" s="198">
        <v>2.52</v>
      </c>
      <c r="F22" s="198">
        <v>2.15</v>
      </c>
      <c r="G22" s="198">
        <v>1.89</v>
      </c>
      <c r="H22" s="101">
        <f t="shared" si="0"/>
        <v>-0.12093023255813951</v>
      </c>
      <c r="I22" s="5"/>
      <c r="J22" s="5"/>
      <c r="K22" s="5"/>
      <c r="L22" s="5"/>
      <c r="M22" s="5"/>
      <c r="N22" s="5"/>
      <c r="O22" s="5"/>
      <c r="P22" s="5"/>
      <c r="Q22" s="5"/>
      <c r="R22" s="44"/>
      <c r="S22" s="6"/>
      <c r="T22" s="42"/>
      <c r="U22" s="42"/>
      <c r="V22" s="42"/>
      <c r="W22" s="22"/>
    </row>
    <row r="23" spans="1:23" ht="11.5" customHeight="1">
      <c r="A23" s="174"/>
      <c r="B23" s="21">
        <v>11</v>
      </c>
      <c r="C23" s="20">
        <v>1.5566666666666666</v>
      </c>
      <c r="D23" s="43">
        <v>1.66</v>
      </c>
      <c r="E23" s="198">
        <v>2.54</v>
      </c>
      <c r="F23" s="198">
        <v>2.1800000000000002</v>
      </c>
      <c r="G23" s="198">
        <v>1.9</v>
      </c>
      <c r="H23" s="101">
        <f t="shared" si="0"/>
        <v>-0.12844036697247718</v>
      </c>
      <c r="I23" s="5"/>
      <c r="J23" s="5"/>
      <c r="K23" s="5"/>
      <c r="L23" s="5"/>
      <c r="M23" s="5"/>
      <c r="N23" s="5"/>
      <c r="O23" s="5"/>
      <c r="P23" s="5"/>
      <c r="Q23" s="5"/>
      <c r="R23" s="44"/>
      <c r="S23" s="6"/>
      <c r="T23" s="42"/>
      <c r="U23" s="42"/>
      <c r="V23" s="42"/>
      <c r="W23" s="22"/>
    </row>
    <row r="24" spans="1:23" ht="11.5" customHeight="1">
      <c r="A24" s="175"/>
      <c r="B24" s="23">
        <v>12</v>
      </c>
      <c r="C24" s="20">
        <v>1.58</v>
      </c>
      <c r="D24" s="45">
        <v>1.77</v>
      </c>
      <c r="E24" s="199">
        <v>2.54</v>
      </c>
      <c r="F24" s="199">
        <v>2.2000000000000002</v>
      </c>
      <c r="G24" s="199">
        <v>1.89</v>
      </c>
      <c r="H24" s="215">
        <f t="shared" si="0"/>
        <v>-0.14090909090909098</v>
      </c>
      <c r="I24" s="5"/>
      <c r="J24" s="5"/>
      <c r="K24" s="5"/>
      <c r="L24" s="5"/>
      <c r="M24" s="5"/>
      <c r="N24" s="5"/>
      <c r="O24" s="5"/>
      <c r="P24" s="5"/>
      <c r="Q24" s="5"/>
      <c r="R24" s="44"/>
      <c r="S24" s="6"/>
      <c r="T24" s="42"/>
      <c r="U24" s="42"/>
      <c r="V24" s="42"/>
      <c r="W24" s="22"/>
    </row>
    <row r="25" spans="1:23" ht="11.5" customHeight="1">
      <c r="A25" s="174" t="s">
        <v>8</v>
      </c>
      <c r="B25" s="19">
        <v>13</v>
      </c>
      <c r="C25" s="25">
        <v>1.5866666666666667</v>
      </c>
      <c r="D25" s="41">
        <v>1.82</v>
      </c>
      <c r="E25" s="200">
        <v>2.54</v>
      </c>
      <c r="F25" s="200">
        <v>2.2400000000000002</v>
      </c>
      <c r="G25" s="200">
        <v>1.88</v>
      </c>
      <c r="H25" s="216">
        <f t="shared" si="0"/>
        <v>-0.16071428571428581</v>
      </c>
      <c r="R25" s="27"/>
      <c r="S25" s="6"/>
      <c r="T25" s="46"/>
      <c r="U25" s="47"/>
      <c r="V25" s="47"/>
      <c r="W25" s="22"/>
    </row>
    <row r="26" spans="1:23" ht="11.5" customHeight="1">
      <c r="A26" s="174"/>
      <c r="B26" s="21">
        <v>14</v>
      </c>
      <c r="C26" s="20">
        <v>1.6033333333333335</v>
      </c>
      <c r="D26" s="43">
        <v>1.85</v>
      </c>
      <c r="E26" s="198">
        <v>2.54</v>
      </c>
      <c r="F26" s="198">
        <v>2.23</v>
      </c>
      <c r="G26" s="198">
        <v>1.91</v>
      </c>
      <c r="H26" s="101">
        <f t="shared" si="0"/>
        <v>-0.14349775784753371</v>
      </c>
      <c r="R26" s="27"/>
      <c r="S26" s="6"/>
      <c r="T26" s="47"/>
      <c r="U26" s="47"/>
      <c r="V26" s="47"/>
      <c r="W26" s="22"/>
    </row>
    <row r="27" spans="1:23" ht="11.5" customHeight="1">
      <c r="A27" s="174"/>
      <c r="B27" s="21">
        <v>15</v>
      </c>
      <c r="C27" s="20">
        <v>1.6133333333333333</v>
      </c>
      <c r="D27" s="43">
        <v>1.85</v>
      </c>
      <c r="E27" s="198">
        <v>2.5299999999999998</v>
      </c>
      <c r="F27" s="198">
        <v>2.2400000000000002</v>
      </c>
      <c r="G27" s="207">
        <v>1.94</v>
      </c>
      <c r="H27" s="101">
        <f t="shared" si="0"/>
        <v>-0.13392857142857151</v>
      </c>
      <c r="I27" s="65"/>
      <c r="J27" s="5"/>
      <c r="N27" s="5"/>
      <c r="O27" s="5"/>
      <c r="R27" s="27"/>
      <c r="S27" s="6"/>
      <c r="T27" s="47"/>
      <c r="U27" s="47"/>
      <c r="V27" s="47"/>
      <c r="W27" s="22"/>
    </row>
    <row r="28" spans="1:23" ht="11.5" customHeight="1">
      <c r="A28" s="175"/>
      <c r="B28" s="23">
        <v>16</v>
      </c>
      <c r="C28" s="24">
        <v>1.6233333333333333</v>
      </c>
      <c r="D28" s="45">
        <v>1.85</v>
      </c>
      <c r="E28" s="199"/>
      <c r="F28" s="199">
        <v>2.23</v>
      </c>
      <c r="G28" s="208">
        <v>1.99</v>
      </c>
      <c r="H28" s="215">
        <f t="shared" si="0"/>
        <v>-0.1076233183856502</v>
      </c>
      <c r="I28" s="26"/>
      <c r="J28" s="5"/>
      <c r="K28" s="26"/>
      <c r="L28" s="26"/>
      <c r="M28" s="26"/>
      <c r="N28" s="5"/>
      <c r="O28" s="5"/>
      <c r="R28" s="27"/>
      <c r="S28" s="6"/>
      <c r="T28" s="47"/>
      <c r="U28" s="48"/>
      <c r="V28" s="49"/>
      <c r="W28" s="22"/>
    </row>
    <row r="29" spans="1:23" ht="11.5" customHeight="1">
      <c r="A29" s="176" t="s">
        <v>9</v>
      </c>
      <c r="B29" s="19">
        <v>17</v>
      </c>
      <c r="C29" s="20">
        <v>1.6333333333333335</v>
      </c>
      <c r="D29" s="43">
        <v>1.86</v>
      </c>
      <c r="E29" s="198">
        <v>2.42</v>
      </c>
      <c r="F29" s="198">
        <v>2.2400000000000002</v>
      </c>
      <c r="G29" s="207">
        <v>2.0099999999999998</v>
      </c>
      <c r="H29" s="101">
        <f t="shared" si="0"/>
        <v>-0.10267857142857162</v>
      </c>
      <c r="I29" s="302"/>
      <c r="J29" s="302"/>
      <c r="K29" s="302"/>
      <c r="L29" s="302"/>
      <c r="M29" s="302"/>
      <c r="N29" s="302" t="s">
        <v>27</v>
      </c>
      <c r="O29" s="307"/>
      <c r="P29" s="307"/>
      <c r="Q29" s="307"/>
      <c r="R29" s="50"/>
      <c r="S29" s="6"/>
      <c r="T29" s="47"/>
      <c r="U29" s="47"/>
      <c r="V29" s="46"/>
      <c r="W29" s="22"/>
    </row>
    <row r="30" spans="1:23" ht="11.5" customHeight="1">
      <c r="A30" s="177"/>
      <c r="B30" s="21">
        <v>18</v>
      </c>
      <c r="C30" s="20">
        <v>1.6333333333333335</v>
      </c>
      <c r="D30" s="43">
        <v>1.86</v>
      </c>
      <c r="E30" s="198">
        <v>2.36</v>
      </c>
      <c r="F30" s="198"/>
      <c r="G30" s="207">
        <v>2.0099999999999998</v>
      </c>
      <c r="H30" s="101"/>
      <c r="I30" s="5"/>
      <c r="J30" s="307"/>
      <c r="K30" s="307"/>
      <c r="L30" s="307"/>
      <c r="M30" s="307"/>
      <c r="N30" s="307"/>
      <c r="O30" s="307"/>
      <c r="P30" s="307"/>
      <c r="Q30" s="307"/>
      <c r="R30" s="51"/>
      <c r="S30" s="52"/>
      <c r="T30" s="40"/>
      <c r="U30" s="40"/>
      <c r="V30" s="40"/>
      <c r="W30" s="22"/>
    </row>
    <row r="31" spans="1:23" s="5" customFormat="1" ht="11.5" customHeight="1">
      <c r="A31" s="221"/>
      <c r="B31" s="21">
        <v>19</v>
      </c>
      <c r="C31" s="20">
        <v>1.63</v>
      </c>
      <c r="D31" s="43">
        <v>1.86</v>
      </c>
      <c r="E31" s="198">
        <v>2.33</v>
      </c>
      <c r="F31" s="198">
        <v>2.2200000000000002</v>
      </c>
      <c r="G31" s="207">
        <v>2.0099999999999998</v>
      </c>
      <c r="H31" s="101">
        <f t="shared" ref="H31:H58" si="1">G31/F31-1</f>
        <v>-9.4594594594594739E-2</v>
      </c>
      <c r="R31" s="6"/>
      <c r="S31" s="53"/>
      <c r="T31" s="40"/>
      <c r="U31" s="40"/>
      <c r="V31" s="54"/>
      <c r="W31" s="22"/>
    </row>
    <row r="32" spans="1:23" ht="11.5" customHeight="1">
      <c r="A32" s="174"/>
      <c r="B32" s="21">
        <v>20</v>
      </c>
      <c r="C32" s="20">
        <v>1.6233333333333331</v>
      </c>
      <c r="D32" s="43">
        <v>1.86</v>
      </c>
      <c r="E32" s="198">
        <v>2.3199999999999998</v>
      </c>
      <c r="F32" s="198">
        <v>2.21</v>
      </c>
      <c r="G32" s="207">
        <v>2.0099999999999998</v>
      </c>
      <c r="H32" s="101">
        <f t="shared" si="1"/>
        <v>-9.0497737556561209E-2</v>
      </c>
      <c r="I32" s="5"/>
      <c r="K32" s="5"/>
      <c r="L32" s="5"/>
      <c r="M32" s="5"/>
      <c r="N32" s="5"/>
      <c r="O32" s="5"/>
      <c r="P32" s="5"/>
      <c r="Q32" s="5"/>
      <c r="R32" s="44"/>
      <c r="S32" s="6"/>
      <c r="T32" s="55"/>
      <c r="U32" s="55"/>
      <c r="V32" s="55"/>
      <c r="W32" s="22"/>
    </row>
    <row r="33" spans="1:29" ht="11.5" customHeight="1">
      <c r="A33" s="175"/>
      <c r="B33" s="23">
        <v>21</v>
      </c>
      <c r="C33" s="20">
        <v>1.6266666666666667</v>
      </c>
      <c r="D33" s="45">
        <v>1.86</v>
      </c>
      <c r="E33" s="199">
        <v>2.3199999999999998</v>
      </c>
      <c r="F33" s="199">
        <v>2.21</v>
      </c>
      <c r="G33" s="208">
        <v>2.0099999999999998</v>
      </c>
      <c r="H33" s="215">
        <f t="shared" si="1"/>
        <v>-9.0497737556561209E-2</v>
      </c>
      <c r="I33" s="5"/>
      <c r="K33" s="5"/>
      <c r="L33" s="5"/>
      <c r="M33" s="5"/>
      <c r="N33" s="5"/>
      <c r="O33" s="5"/>
      <c r="P33" s="5"/>
      <c r="Q33" s="5"/>
      <c r="R33" s="44"/>
      <c r="S33" s="6"/>
      <c r="T33" s="55"/>
      <c r="U33" s="55"/>
      <c r="V33" s="55"/>
      <c r="W33" s="22"/>
    </row>
    <row r="34" spans="1:29" ht="11.5" customHeight="1">
      <c r="A34" s="174" t="s">
        <v>10</v>
      </c>
      <c r="B34" s="19">
        <v>22</v>
      </c>
      <c r="C34" s="25">
        <v>1.64</v>
      </c>
      <c r="D34" s="41">
        <v>1.86</v>
      </c>
      <c r="E34" s="200">
        <v>2.3199999999999998</v>
      </c>
      <c r="F34" s="200">
        <v>2.21</v>
      </c>
      <c r="G34" s="209">
        <v>2.0099999999999998</v>
      </c>
      <c r="H34" s="101">
        <f t="shared" si="1"/>
        <v>-9.0497737556561209E-2</v>
      </c>
      <c r="I34" s="5"/>
      <c r="J34" s="29"/>
      <c r="K34" s="29"/>
      <c r="L34" s="29"/>
      <c r="M34" s="29"/>
      <c r="N34" s="29"/>
      <c r="O34" s="29"/>
      <c r="P34" s="29"/>
      <c r="Q34" s="29"/>
      <c r="R34" s="29"/>
      <c r="S34" s="29"/>
      <c r="T34" s="29"/>
      <c r="U34" s="29"/>
      <c r="V34" s="29"/>
      <c r="W34" s="22"/>
      <c r="X34" s="29"/>
      <c r="Y34" s="29"/>
      <c r="Z34" s="29"/>
      <c r="AA34" s="29"/>
      <c r="AB34" s="29"/>
      <c r="AC34" s="29"/>
    </row>
    <row r="35" spans="1:29" ht="11.5" customHeight="1">
      <c r="A35" s="174"/>
      <c r="B35" s="21">
        <v>23</v>
      </c>
      <c r="C35" s="20">
        <v>1.64</v>
      </c>
      <c r="D35" s="43">
        <v>1.86</v>
      </c>
      <c r="E35" s="198">
        <v>2.35</v>
      </c>
      <c r="F35" s="198">
        <v>2.2000000000000002</v>
      </c>
      <c r="G35" s="207">
        <v>2.02</v>
      </c>
      <c r="H35" s="101">
        <f t="shared" si="1"/>
        <v>-8.1818181818181901E-2</v>
      </c>
      <c r="I35" s="5"/>
      <c r="K35" s="65"/>
      <c r="W35" s="22"/>
    </row>
    <row r="36" spans="1:29" ht="11.5" customHeight="1">
      <c r="A36" s="174"/>
      <c r="B36" s="21">
        <v>24</v>
      </c>
      <c r="C36" s="20">
        <v>1.6433333333333333</v>
      </c>
      <c r="D36" s="43">
        <v>1.86</v>
      </c>
      <c r="E36" s="198">
        <v>2.39</v>
      </c>
      <c r="F36" s="198">
        <v>2.19</v>
      </c>
      <c r="G36" s="207">
        <v>2.02</v>
      </c>
      <c r="H36" s="101">
        <f t="shared" si="1"/>
        <v>-7.7625570776255648E-2</v>
      </c>
      <c r="I36" s="5"/>
      <c r="J36" s="1" t="s">
        <v>28</v>
      </c>
      <c r="U36" s="56"/>
      <c r="V36" s="56"/>
      <c r="W36" s="22"/>
    </row>
    <row r="37" spans="1:29" ht="11.5" customHeight="1">
      <c r="A37" s="175"/>
      <c r="B37" s="23">
        <v>25</v>
      </c>
      <c r="C37" s="24">
        <v>1.6333333333333331</v>
      </c>
      <c r="D37" s="45">
        <v>1.91</v>
      </c>
      <c r="E37" s="199">
        <v>2.44</v>
      </c>
      <c r="F37" s="199">
        <v>2.2000000000000002</v>
      </c>
      <c r="G37" s="208">
        <v>2.04</v>
      </c>
      <c r="H37" s="215">
        <f t="shared" si="1"/>
        <v>-7.2727272727272751E-2</v>
      </c>
      <c r="I37" s="5"/>
      <c r="W37" s="22"/>
    </row>
    <row r="38" spans="1:29" ht="11.5" customHeight="1">
      <c r="A38" s="174" t="s">
        <v>29</v>
      </c>
      <c r="B38" s="21">
        <v>26</v>
      </c>
      <c r="C38" s="20"/>
      <c r="D38" s="43">
        <v>1.97</v>
      </c>
      <c r="E38" s="198">
        <v>2.5</v>
      </c>
      <c r="F38" s="198">
        <v>2.2200000000000002</v>
      </c>
      <c r="G38" s="207">
        <v>2.06</v>
      </c>
      <c r="H38" s="101">
        <f t="shared" si="1"/>
        <v>-7.2072072072072113E-2</v>
      </c>
      <c r="I38" s="6"/>
      <c r="M38" s="29"/>
      <c r="Q38" s="29"/>
      <c r="W38" s="22"/>
    </row>
    <row r="39" spans="1:29" ht="11.5" customHeight="1">
      <c r="A39" s="174"/>
      <c r="B39" s="21">
        <v>27</v>
      </c>
      <c r="C39" s="20">
        <v>1.59</v>
      </c>
      <c r="D39" s="43">
        <v>2.0099999999999998</v>
      </c>
      <c r="E39" s="198">
        <v>2.5099999999999998</v>
      </c>
      <c r="F39" s="198">
        <v>2.2599999999999998</v>
      </c>
      <c r="G39" s="207">
        <v>2.09</v>
      </c>
      <c r="H39" s="101">
        <f t="shared" si="1"/>
        <v>-7.5221238938053103E-2</v>
      </c>
      <c r="I39" s="5"/>
      <c r="M39" s="29"/>
      <c r="Q39" s="29"/>
      <c r="U39" s="29"/>
      <c r="W39" s="22"/>
      <c r="Y39" s="29"/>
      <c r="AC39" s="29"/>
    </row>
    <row r="40" spans="1:29" ht="11.5" customHeight="1">
      <c r="A40" s="174"/>
      <c r="B40" s="21">
        <v>28</v>
      </c>
      <c r="C40" s="20">
        <v>1.5733333333333333</v>
      </c>
      <c r="D40" s="43">
        <v>2.02</v>
      </c>
      <c r="E40" s="198">
        <v>2.52</v>
      </c>
      <c r="F40" s="198">
        <v>2.2999999999999998</v>
      </c>
      <c r="G40" s="207">
        <v>2.11</v>
      </c>
      <c r="H40" s="101">
        <f t="shared" si="1"/>
        <v>-8.260869565217388E-2</v>
      </c>
      <c r="I40" s="5"/>
      <c r="M40" s="5"/>
      <c r="N40" s="5"/>
      <c r="O40" s="5"/>
      <c r="P40" s="5"/>
      <c r="Q40" s="5"/>
      <c r="R40" s="44"/>
      <c r="S40" s="6"/>
      <c r="T40" s="55"/>
      <c r="U40" s="55"/>
      <c r="V40" s="55"/>
      <c r="W40" s="22"/>
    </row>
    <row r="41" spans="1:29" ht="11.5" customHeight="1">
      <c r="A41" s="174"/>
      <c r="B41" s="21">
        <v>29</v>
      </c>
      <c r="C41" s="20">
        <v>1.5733333333333333</v>
      </c>
      <c r="D41" s="43">
        <v>2.0299999999999998</v>
      </c>
      <c r="E41" s="198">
        <v>2.52</v>
      </c>
      <c r="F41" s="198">
        <v>2.34</v>
      </c>
      <c r="G41" s="207">
        <v>2.12</v>
      </c>
      <c r="H41" s="101">
        <f t="shared" si="1"/>
        <v>-9.4017094017093905E-2</v>
      </c>
      <c r="I41" s="5"/>
      <c r="J41" s="29"/>
      <c r="K41" s="29"/>
      <c r="M41" s="29"/>
      <c r="N41" s="29"/>
      <c r="O41" s="29"/>
      <c r="P41" s="29"/>
      <c r="Q41" s="29"/>
      <c r="R41" s="29"/>
      <c r="S41" s="29"/>
      <c r="T41" s="29"/>
      <c r="U41" s="29"/>
      <c r="V41" s="29"/>
      <c r="W41" s="22"/>
    </row>
    <row r="42" spans="1:29" ht="11.5" customHeight="1">
      <c r="A42" s="175"/>
      <c r="B42" s="23">
        <v>30</v>
      </c>
      <c r="C42" s="28">
        <v>1.58</v>
      </c>
      <c r="D42" s="45">
        <v>2.04</v>
      </c>
      <c r="E42" s="199">
        <v>2.52</v>
      </c>
      <c r="F42" s="199">
        <v>2.33</v>
      </c>
      <c r="G42" s="208">
        <v>2.13</v>
      </c>
      <c r="H42" s="215">
        <f t="shared" si="1"/>
        <v>-8.5836909871244704E-2</v>
      </c>
      <c r="I42" s="5"/>
      <c r="V42" s="29"/>
      <c r="W42" s="22"/>
    </row>
    <row r="43" spans="1:29" ht="11.5" customHeight="1">
      <c r="A43" s="174" t="s">
        <v>30</v>
      </c>
      <c r="B43" s="19">
        <v>31</v>
      </c>
      <c r="C43" s="25">
        <v>1.58</v>
      </c>
      <c r="D43" s="41">
        <v>2.0699999999999998</v>
      </c>
      <c r="E43" s="200">
        <v>2.46</v>
      </c>
      <c r="F43" s="200">
        <v>2.33</v>
      </c>
      <c r="G43" s="209">
        <v>2.17</v>
      </c>
      <c r="H43" s="216">
        <f t="shared" si="1"/>
        <v>-6.8669527896995763E-2</v>
      </c>
      <c r="I43" s="5"/>
      <c r="K43" s="56"/>
      <c r="L43" s="56"/>
      <c r="M43" s="56"/>
      <c r="N43" s="56"/>
      <c r="O43" s="56"/>
      <c r="P43" s="56"/>
      <c r="Q43" s="56"/>
      <c r="V43" s="29"/>
      <c r="W43" s="22"/>
    </row>
    <row r="44" spans="1:29" ht="11.5" customHeight="1">
      <c r="A44" s="174"/>
      <c r="B44" s="21">
        <v>32</v>
      </c>
      <c r="C44" s="20">
        <v>1.5833333333333333</v>
      </c>
      <c r="D44" s="43">
        <v>2.13</v>
      </c>
      <c r="E44" s="198">
        <v>2.4</v>
      </c>
      <c r="F44" s="198">
        <v>2.33</v>
      </c>
      <c r="G44" s="207">
        <v>2.16</v>
      </c>
      <c r="H44" s="101">
        <f t="shared" si="1"/>
        <v>-7.296137339055786E-2</v>
      </c>
      <c r="V44" s="29"/>
      <c r="W44" s="22"/>
    </row>
    <row r="45" spans="1:29" ht="11.5" customHeight="1">
      <c r="A45" s="174"/>
      <c r="B45" s="21">
        <v>33</v>
      </c>
      <c r="C45" s="20">
        <v>1.5999999999999999</v>
      </c>
      <c r="D45" s="43">
        <v>2.16</v>
      </c>
      <c r="E45" s="198">
        <v>2.34</v>
      </c>
      <c r="F45" s="198">
        <v>2.2400000000000002</v>
      </c>
      <c r="G45" s="207">
        <v>2.0699999999999998</v>
      </c>
      <c r="H45" s="101">
        <f t="shared" si="1"/>
        <v>-7.5892857142857317E-2</v>
      </c>
      <c r="W45" s="22"/>
    </row>
    <row r="46" spans="1:29" ht="11.5" customHeight="1">
      <c r="A46" s="174"/>
      <c r="B46" s="21">
        <v>34</v>
      </c>
      <c r="C46" s="20">
        <v>1.6133333333333333</v>
      </c>
      <c r="D46" s="43">
        <v>2.1800000000000002</v>
      </c>
      <c r="E46" s="198">
        <v>2.2799999999999998</v>
      </c>
      <c r="F46" s="198">
        <v>2.1800000000000002</v>
      </c>
      <c r="G46" s="207">
        <v>2.0499999999999998</v>
      </c>
      <c r="H46" s="101">
        <f t="shared" si="1"/>
        <v>-5.9633027522935977E-2</v>
      </c>
      <c r="M46" s="29"/>
      <c r="W46" s="22"/>
    </row>
    <row r="47" spans="1:29" ht="11.5" customHeight="1">
      <c r="A47" s="175"/>
      <c r="B47" s="23">
        <v>35</v>
      </c>
      <c r="C47" s="24">
        <v>1.6333333333333335</v>
      </c>
      <c r="D47" s="45">
        <v>2.19</v>
      </c>
      <c r="E47" s="199">
        <v>2.2200000000000002</v>
      </c>
      <c r="F47" s="199">
        <v>2.12</v>
      </c>
      <c r="G47" s="208">
        <v>2.02</v>
      </c>
      <c r="H47" s="215">
        <f t="shared" si="1"/>
        <v>-4.7169811320754707E-2</v>
      </c>
      <c r="R47" s="27"/>
      <c r="S47" s="6"/>
      <c r="T47" s="47"/>
      <c r="U47" s="47"/>
      <c r="V47" s="47"/>
      <c r="W47" s="22"/>
    </row>
    <row r="48" spans="1:29" ht="11.5" customHeight="1">
      <c r="A48" s="174" t="s">
        <v>31</v>
      </c>
      <c r="B48" s="21">
        <v>36</v>
      </c>
      <c r="C48" s="20">
        <v>1.64</v>
      </c>
      <c r="D48" s="43">
        <v>2.2000000000000002</v>
      </c>
      <c r="E48" s="198">
        <v>2.21</v>
      </c>
      <c r="F48" s="198">
        <v>2.08</v>
      </c>
      <c r="G48" s="207">
        <v>2</v>
      </c>
      <c r="H48" s="101">
        <f t="shared" si="1"/>
        <v>-3.8461538461538547E-2</v>
      </c>
      <c r="R48" s="27"/>
      <c r="S48" s="6"/>
      <c r="T48" s="47"/>
      <c r="U48" s="47"/>
      <c r="V48" s="47"/>
      <c r="W48" s="22"/>
    </row>
    <row r="49" spans="1:23" ht="11.5" customHeight="1">
      <c r="A49" s="174"/>
      <c r="B49" s="21">
        <v>37</v>
      </c>
      <c r="C49" s="20">
        <v>1.6366666666666667</v>
      </c>
      <c r="D49" s="43">
        <v>2.21</v>
      </c>
      <c r="E49" s="198">
        <v>2.21</v>
      </c>
      <c r="F49" s="198">
        <v>2.0699999999999998</v>
      </c>
      <c r="G49" s="207">
        <v>1.97</v>
      </c>
      <c r="H49" s="101">
        <f t="shared" si="1"/>
        <v>-4.8309178743961345E-2</v>
      </c>
      <c r="R49" s="27"/>
      <c r="S49" s="6"/>
      <c r="T49" s="47"/>
      <c r="U49" s="47"/>
      <c r="V49" s="47"/>
      <c r="W49" s="22"/>
    </row>
    <row r="50" spans="1:23" ht="11.5" customHeight="1">
      <c r="A50" s="174"/>
      <c r="B50" s="21">
        <v>38</v>
      </c>
      <c r="C50" s="20">
        <v>1.6266666666666667</v>
      </c>
      <c r="D50" s="43">
        <v>2.21</v>
      </c>
      <c r="E50" s="198">
        <v>2.19</v>
      </c>
      <c r="F50" s="198">
        <v>2.0699999999999998</v>
      </c>
      <c r="G50" s="207">
        <v>1.91</v>
      </c>
      <c r="H50" s="101">
        <f t="shared" si="1"/>
        <v>-7.7294685990338174E-2</v>
      </c>
      <c r="R50" s="27"/>
      <c r="S50" s="6"/>
      <c r="T50" s="47"/>
      <c r="U50" s="47"/>
      <c r="V50" s="47"/>
      <c r="W50" s="22"/>
    </row>
    <row r="51" spans="1:23" ht="11.5" customHeight="1">
      <c r="A51" s="174"/>
      <c r="B51" s="21">
        <v>39</v>
      </c>
      <c r="C51" s="20">
        <v>1.6166666666666665</v>
      </c>
      <c r="D51" s="43">
        <v>2.2200000000000002</v>
      </c>
      <c r="E51" s="198">
        <v>2.17</v>
      </c>
      <c r="F51" s="198">
        <v>2.04</v>
      </c>
      <c r="G51" s="207">
        <v>1.88</v>
      </c>
      <c r="H51" s="101">
        <f t="shared" si="1"/>
        <v>-7.8431372549019662E-2</v>
      </c>
      <c r="R51" s="27"/>
      <c r="S51" s="6"/>
      <c r="T51" s="47"/>
      <c r="U51" s="47"/>
      <c r="V51" s="47"/>
      <c r="W51" s="22"/>
    </row>
    <row r="52" spans="1:23" ht="11.5" customHeight="1">
      <c r="A52" s="175"/>
      <c r="B52" s="23">
        <v>40</v>
      </c>
      <c r="C52" s="20">
        <v>1.6066666666666667</v>
      </c>
      <c r="D52" s="45">
        <v>2.2200000000000002</v>
      </c>
      <c r="E52" s="199">
        <v>2.17</v>
      </c>
      <c r="F52" s="199">
        <v>2</v>
      </c>
      <c r="G52" s="208">
        <v>1.84</v>
      </c>
      <c r="H52" s="215">
        <f t="shared" si="1"/>
        <v>-7.999999999999996E-2</v>
      </c>
      <c r="R52" s="27"/>
      <c r="S52" s="6"/>
      <c r="T52" s="47"/>
      <c r="U52" s="47"/>
      <c r="V52" s="47"/>
      <c r="W52" s="22"/>
    </row>
    <row r="53" spans="1:23" ht="11.5" customHeight="1">
      <c r="A53" s="174" t="s">
        <v>32</v>
      </c>
      <c r="B53" s="19">
        <v>41</v>
      </c>
      <c r="C53" s="25">
        <v>1.6033333333333335</v>
      </c>
      <c r="D53" s="41">
        <v>2.2000000000000002</v>
      </c>
      <c r="E53" s="200">
        <v>2.12</v>
      </c>
      <c r="F53" s="200">
        <v>1.98</v>
      </c>
      <c r="G53" s="209">
        <v>1.83</v>
      </c>
      <c r="H53" s="216">
        <f t="shared" si="1"/>
        <v>-7.575757575757569E-2</v>
      </c>
      <c r="R53" s="27"/>
      <c r="S53" s="6"/>
      <c r="T53" s="47"/>
      <c r="U53" s="47"/>
      <c r="V53" s="47"/>
      <c r="W53" s="22"/>
    </row>
    <row r="54" spans="1:23" ht="11.5" customHeight="1">
      <c r="A54" s="174"/>
      <c r="B54" s="21">
        <v>42</v>
      </c>
      <c r="C54" s="20">
        <v>1.5966666666666667</v>
      </c>
      <c r="D54" s="43">
        <v>2.15</v>
      </c>
      <c r="E54" s="198">
        <v>2.0699999999999998</v>
      </c>
      <c r="F54" s="198">
        <v>1.96</v>
      </c>
      <c r="G54" s="207">
        <v>1.79</v>
      </c>
      <c r="H54" s="101">
        <f t="shared" si="1"/>
        <v>-8.673469387755095E-2</v>
      </c>
      <c r="R54" s="27"/>
      <c r="S54" s="6"/>
      <c r="T54" s="47"/>
      <c r="U54" s="47"/>
      <c r="V54" s="47"/>
      <c r="W54" s="22"/>
    </row>
    <row r="55" spans="1:23" ht="11.5" customHeight="1">
      <c r="A55" s="174"/>
      <c r="B55" s="21">
        <v>43</v>
      </c>
      <c r="C55" s="20">
        <v>1.5999999999999999</v>
      </c>
      <c r="D55" s="43">
        <v>2.09</v>
      </c>
      <c r="E55" s="198">
        <v>2.0099999999999998</v>
      </c>
      <c r="F55" s="198">
        <v>1.93</v>
      </c>
      <c r="G55" s="207">
        <v>1.77</v>
      </c>
      <c r="H55" s="101">
        <f t="shared" si="1"/>
        <v>-8.2901554404145039E-2</v>
      </c>
      <c r="R55" s="27"/>
      <c r="S55" s="6"/>
      <c r="T55" s="47"/>
      <c r="U55" s="47"/>
      <c r="V55" s="47"/>
      <c r="W55" s="22"/>
    </row>
    <row r="56" spans="1:23" ht="11.5" customHeight="1">
      <c r="A56" s="175"/>
      <c r="B56" s="23">
        <v>44</v>
      </c>
      <c r="C56" s="24">
        <v>1.5833333333333333</v>
      </c>
      <c r="D56" s="45">
        <v>2.0299999999999998</v>
      </c>
      <c r="E56" s="199">
        <v>1.97</v>
      </c>
      <c r="F56" s="199">
        <v>1.91</v>
      </c>
      <c r="G56" s="208">
        <v>1.77</v>
      </c>
      <c r="H56" s="215">
        <f t="shared" si="1"/>
        <v>-7.3298429319371694E-2</v>
      </c>
      <c r="R56" s="27"/>
      <c r="S56" s="6"/>
      <c r="T56" s="47"/>
      <c r="U56" s="47"/>
      <c r="V56" s="47"/>
      <c r="W56" s="22"/>
    </row>
    <row r="57" spans="1:23" ht="11.5" customHeight="1">
      <c r="A57" s="174" t="s">
        <v>33</v>
      </c>
      <c r="B57" s="19">
        <v>45</v>
      </c>
      <c r="C57" s="20">
        <v>1.5766666666666669</v>
      </c>
      <c r="D57" s="41">
        <v>1.98</v>
      </c>
      <c r="E57" s="200">
        <v>1.93</v>
      </c>
      <c r="F57" s="200">
        <v>1.91</v>
      </c>
      <c r="G57" s="209">
        <v>1.75</v>
      </c>
      <c r="H57" s="216">
        <f t="shared" si="1"/>
        <v>-8.376963350785338E-2</v>
      </c>
      <c r="R57" s="27"/>
      <c r="S57" s="6"/>
      <c r="T57" s="47"/>
      <c r="U57" s="47"/>
      <c r="V57" s="47"/>
      <c r="W57" s="22"/>
    </row>
    <row r="58" spans="1:23" ht="11.5" customHeight="1">
      <c r="A58" s="174"/>
      <c r="B58" s="21">
        <v>46</v>
      </c>
      <c r="C58" s="20">
        <v>1.5733333333333335</v>
      </c>
      <c r="D58" s="43">
        <v>1.97</v>
      </c>
      <c r="E58" s="198">
        <v>1.93</v>
      </c>
      <c r="F58" s="198">
        <v>1.9</v>
      </c>
      <c r="G58" s="207">
        <v>1.72</v>
      </c>
      <c r="H58" s="101">
        <f t="shared" si="1"/>
        <v>-9.4736842105263119E-2</v>
      </c>
      <c r="I58" s="65"/>
      <c r="R58" s="27"/>
      <c r="S58" s="6"/>
      <c r="T58" s="47"/>
      <c r="U58" s="47"/>
      <c r="V58" s="47"/>
      <c r="W58" s="22"/>
    </row>
    <row r="59" spans="1:23" ht="11.5" customHeight="1">
      <c r="A59" s="174"/>
      <c r="B59" s="21">
        <v>47</v>
      </c>
      <c r="C59" s="20">
        <v>1.5566666666666666</v>
      </c>
      <c r="D59" s="43">
        <v>1.97</v>
      </c>
      <c r="E59" s="198">
        <v>1.93</v>
      </c>
      <c r="F59" s="198">
        <v>1.88</v>
      </c>
      <c r="G59" s="207"/>
      <c r="H59" s="101"/>
      <c r="R59" s="27"/>
      <c r="S59" s="6"/>
      <c r="T59" s="47"/>
      <c r="U59" s="47"/>
      <c r="V59" s="47"/>
      <c r="W59" s="22"/>
    </row>
    <row r="60" spans="1:23" ht="11.5" customHeight="1">
      <c r="A60" s="175"/>
      <c r="B60" s="23">
        <v>48</v>
      </c>
      <c r="C60" s="20">
        <v>1.5566666666666666</v>
      </c>
      <c r="D60" s="45">
        <v>1.97</v>
      </c>
      <c r="E60" s="199">
        <v>1.93</v>
      </c>
      <c r="F60" s="199">
        <v>1.9</v>
      </c>
      <c r="G60" s="208"/>
      <c r="H60" s="215"/>
      <c r="R60" s="27"/>
      <c r="S60" s="6"/>
      <c r="T60" s="47"/>
      <c r="U60" s="47"/>
      <c r="V60" s="47"/>
      <c r="W60" s="22"/>
    </row>
    <row r="61" spans="1:23" ht="11.5" customHeight="1">
      <c r="A61" s="174" t="s">
        <v>34</v>
      </c>
      <c r="B61" s="19">
        <v>49</v>
      </c>
      <c r="C61" s="25">
        <v>1.5566666666666666</v>
      </c>
      <c r="D61" s="41">
        <v>1.97</v>
      </c>
      <c r="E61" s="200">
        <v>1.94</v>
      </c>
      <c r="F61" s="200">
        <v>1.9</v>
      </c>
      <c r="G61" s="209"/>
      <c r="H61" s="216"/>
      <c r="R61" s="27"/>
      <c r="S61" s="6"/>
      <c r="T61" s="47"/>
      <c r="U61" s="47"/>
      <c r="V61" s="47"/>
      <c r="W61" s="22"/>
    </row>
    <row r="62" spans="1:23" ht="11.5" customHeight="1">
      <c r="A62" s="174"/>
      <c r="B62" s="21">
        <v>50</v>
      </c>
      <c r="C62" s="20">
        <v>1.5366666666666668</v>
      </c>
      <c r="D62" s="43">
        <v>1.97</v>
      </c>
      <c r="E62" s="198">
        <v>1.95</v>
      </c>
      <c r="F62" s="198">
        <v>1.9</v>
      </c>
      <c r="G62" s="207"/>
      <c r="H62" s="101"/>
      <c r="R62" s="27"/>
      <c r="S62" s="6"/>
      <c r="T62" s="47"/>
      <c r="U62" s="47"/>
      <c r="V62" s="47"/>
      <c r="W62" s="22"/>
    </row>
    <row r="63" spans="1:23" ht="11.5" customHeight="1">
      <c r="A63" s="174"/>
      <c r="B63" s="21">
        <v>51</v>
      </c>
      <c r="C63" s="20">
        <v>1.53</v>
      </c>
      <c r="D63" s="43">
        <v>1.97</v>
      </c>
      <c r="E63" s="198">
        <v>1.95</v>
      </c>
      <c r="F63" s="198">
        <v>1.89</v>
      </c>
      <c r="G63" s="198"/>
      <c r="H63" s="178"/>
      <c r="R63" s="27"/>
      <c r="S63" s="6"/>
      <c r="T63" s="47"/>
      <c r="U63" s="47"/>
      <c r="V63" s="47"/>
      <c r="W63" s="22"/>
    </row>
    <row r="64" spans="1:23" ht="11.5" customHeight="1">
      <c r="A64" s="179"/>
      <c r="B64" s="180">
        <v>52</v>
      </c>
      <c r="C64" s="181">
        <v>1.53</v>
      </c>
      <c r="D64" s="182">
        <v>1.98</v>
      </c>
      <c r="E64" s="201">
        <v>1.95</v>
      </c>
      <c r="F64" s="201">
        <v>1.89</v>
      </c>
      <c r="G64" s="201"/>
      <c r="H64" s="183"/>
      <c r="R64" s="27"/>
      <c r="S64" s="6"/>
      <c r="T64" s="47"/>
      <c r="U64" s="47"/>
      <c r="V64" s="47"/>
      <c r="W64" s="22"/>
    </row>
    <row r="65" spans="1:22" ht="11.5" customHeight="1">
      <c r="C65" s="57"/>
      <c r="D65" s="57"/>
      <c r="E65" s="57"/>
      <c r="F65" s="57"/>
      <c r="G65" s="57"/>
      <c r="H65" s="22"/>
      <c r="T65" s="47"/>
      <c r="U65" s="47"/>
      <c r="V65" s="47"/>
    </row>
    <row r="66" spans="1:22" ht="11.5" customHeight="1">
      <c r="A66" s="1" t="s">
        <v>35</v>
      </c>
    </row>
    <row r="67" spans="1:22">
      <c r="J67" s="30"/>
    </row>
  </sheetData>
  <sheetProtection selectLockedCells="1" selectUnlockedCells="1"/>
  <mergeCells count="10">
    <mergeCell ref="R9:X9"/>
    <mergeCell ref="A10:I10"/>
    <mergeCell ref="R10:X10"/>
    <mergeCell ref="I29:N29"/>
    <mergeCell ref="O29:Q29"/>
    <mergeCell ref="J30:Q30"/>
    <mergeCell ref="I2:M2"/>
    <mergeCell ref="I3:J3"/>
    <mergeCell ref="A7:I7"/>
    <mergeCell ref="M7:Q7"/>
  </mergeCells>
  <pageMargins left="0.2361111111111111" right="0.17430555555555555" top="0.2013888888888889" bottom="0.2326388888888889" header="0.51180555555555551" footer="0.51180555555555551"/>
  <pageSetup paperSize="9" scale="75" firstPageNumber="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Méthodologie</vt:lpstr>
      <vt:lpstr>Evolution_abattages-total.ovin</vt:lpstr>
      <vt:lpstr>Evol_abattages_agneaux</vt:lpstr>
      <vt:lpstr>cotations_agneauxcouverts_R</vt:lpstr>
      <vt:lpstr>Evol_abattages_ovinsderéforme</vt:lpstr>
      <vt:lpstr>IPAMPA_aliment_ovin_caprin</vt:lpstr>
      <vt:lpstr>Evol_abattages_total.porc</vt:lpstr>
      <vt:lpstr>Evol_abattages_porc.charcutier</vt:lpstr>
      <vt:lpstr>cotations_porc.charcutier</vt:lpstr>
      <vt:lpstr>IPAMPA_aliment_porc</vt:lpstr>
      <vt:lpstr>cotations_agneauxcouverts_R!Excel_BuiltIn_Print_Area</vt:lpstr>
      <vt:lpstr>cotations_porc.charcutier!Excel_BuiltIn_Print_Area</vt:lpstr>
      <vt:lpstr>cotations_agneauxcouverts_R!Zone_d_impression</vt:lpstr>
      <vt:lpstr>cotations_porc.charcutier!Zone_d_impression</vt:lpstr>
      <vt:lpstr>Evol_abattages_ovinsderéforme!Zone_d_impression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2019-10-02T10:37:18Z</dcterms:created>
  <dcterms:modified xsi:type="dcterms:W3CDTF">2025-11-27T14:58:57Z</dcterms:modified>
</cp:coreProperties>
</file>