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bovin\"/>
    </mc:Choice>
  </mc:AlternateContent>
  <xr:revisionPtr revIDLastSave="0" documentId="13_ncr:1_{C3834DD0-2FCB-4A69-A82D-ABBA46E401B7}" xr6:coauthVersionLast="47" xr6:coauthVersionMax="47" xr10:uidLastSave="{00000000-0000-0000-0000-000000000000}"/>
  <bookViews>
    <workbookView xWindow="-28920" yWindow="-120" windowWidth="29040" windowHeight="15720" tabRatio="914" xr2:uid="{00000000-000D-0000-FFFF-FFFF00000000}"/>
  </bookViews>
  <sheets>
    <sheet name="Méthodologie" sheetId="11" r:id="rId1"/>
    <sheet name="Evolution_abattages-total.bovin" sheetId="2" r:id="rId2"/>
    <sheet name="Evol_abattages_total_vaches" sheetId="4" r:id="rId3"/>
    <sheet name="cotations_Vaches_reformeP+" sheetId="15" r:id="rId4"/>
    <sheet name="cotations_Vaches_reformeP= " sheetId="3" r:id="rId5"/>
    <sheet name="Evol_abattages_total_génisses" sheetId="5" r:id="rId6"/>
    <sheet name="IPAMPA_aliment_bovins" sheetId="10" r:id="rId7"/>
    <sheet name="Evol_abattage_total_veaux" sheetId="6" r:id="rId8"/>
    <sheet name="cotations_Veaux_non_eleve_au_pi" sheetId="7" r:id="rId9"/>
    <sheet name="Evol. exportations_veaux_brouta" sheetId="9" r:id="rId10"/>
  </sheets>
  <definedNames>
    <definedName name="Excel_BuiltIn_Print_Area" localSheetId="3">'cotations_Vaches_reformeP+'!$A$1:$O$65</definedName>
    <definedName name="Excel_BuiltIn_Print_Area" localSheetId="4">'cotations_Vaches_reformeP= '!$A$1:$O$65</definedName>
    <definedName name="Excel_BuiltIn_Print_Area" localSheetId="8">cotations_Veaux_non_eleve_au_pi!$A$1:$W$66</definedName>
    <definedName name="SHARED_FORMULA_16_13_16_13_1" localSheetId="9">((#REF!/#REF!)*100)-100</definedName>
    <definedName name="SHARED_FORMULA_16_13_16_13_1">((#REF!/#REF!)*100)-100</definedName>
    <definedName name="SHARED_FORMULA_16_13_16_13_3" localSheetId="9">((#REF!/#REF!)*100)-100</definedName>
    <definedName name="SHARED_FORMULA_16_13_16_13_3">((#REF!/#REF!)*100)-100</definedName>
    <definedName name="SHARED_FORMULA_16_13_16_13_4" localSheetId="9">((#REF!/#REF!)*100)-100</definedName>
    <definedName name="SHARED_FORMULA_16_13_16_13_4">((#REF!/#REF!)*100)-100</definedName>
    <definedName name="SHARED_FORMULA_16_14_16_14_5" localSheetId="9">((#REF!/#REF!)*100)-100</definedName>
    <definedName name="SHARED_FORMULA_16_14_16_14_5">((#REF!/#REF!)*100)-100</definedName>
    <definedName name="SHARED_FORMULA_16_35_16_35_3" localSheetId="9">((#REF!/#REF!)*100)-100</definedName>
    <definedName name="SHARED_FORMULA_16_35_16_35_3">((#REF!/#REF!)*100)-100</definedName>
    <definedName name="SHARED_FORMULA_16_35_16_35_4" localSheetId="9">((#REF!/#REF!)*100)-100</definedName>
    <definedName name="SHARED_FORMULA_16_35_16_35_4">((#REF!/#REF!)*100)-100</definedName>
    <definedName name="SHARED_FORMULA_16_37_16_37_5" localSheetId="9">((#REF!/#REF!)*100)-100</definedName>
    <definedName name="SHARED_FORMULA_16_37_16_37_5">((#REF!/#REF!)*100)-100</definedName>
    <definedName name="SHARED_FORMULA_16_54_16_54_1" localSheetId="9">((#REF!/#REF!)*100)-100</definedName>
    <definedName name="SHARED_FORMULA_16_54_16_54_1">((#REF!/#REF!)*100)-100</definedName>
    <definedName name="SHARED_FORMULA_16_54_16_54_3" localSheetId="9">((#REF!/#REF!)*100)-100</definedName>
    <definedName name="SHARED_FORMULA_16_54_16_54_3">((#REF!/#REF!)*100)-100</definedName>
    <definedName name="SHARED_FORMULA_16_54_16_54_4" localSheetId="9">((#REF!/#REF!)*100)-100</definedName>
    <definedName name="SHARED_FORMULA_16_54_16_54_4">((#REF!/#REF!)*100)-100</definedName>
    <definedName name="SHARED_FORMULA_16_56_16_56_5" localSheetId="9">((#REF!/#REF!)*100)-100</definedName>
    <definedName name="SHARED_FORMULA_16_56_16_56_5">((#REF!/#REF!)*100)-100</definedName>
    <definedName name="SHARED_FORMULA_16_73_16_73_1" localSheetId="9">((#REF!/#REF!)*100)-100</definedName>
    <definedName name="SHARED_FORMULA_16_73_16_73_1">((#REF!/#REF!)*100)-100</definedName>
    <definedName name="SHARED_FORMULA_16_73_16_73_3" localSheetId="9">((#REF!/#REF!)*100)-100</definedName>
    <definedName name="SHARED_FORMULA_16_73_16_73_3">((#REF!/#REF!)*100)-100</definedName>
    <definedName name="SHARED_FORMULA_16_73_16_73_4" localSheetId="9">((#REF!/#REF!)*100)-100</definedName>
    <definedName name="SHARED_FORMULA_16_73_16_73_4">((#REF!/#REF!)*100)-100</definedName>
    <definedName name="SHARED_FORMULA_16_75_16_75_5" localSheetId="9">((#REF!/#REF!)*100)-100</definedName>
    <definedName name="SHARED_FORMULA_16_75_16_75_5">((#REF!/#REF!)*100)-100</definedName>
    <definedName name="SHARED_FORMULA_16_75_16_75_7" localSheetId="9">((#REF!/#REF!)*100)-100</definedName>
    <definedName name="SHARED_FORMULA_16_75_16_75_7">((#REF!/#REF!)*100)-100</definedName>
    <definedName name="SHARED_FORMULA_16_92_16_92_1" localSheetId="9">((#REF!/#REF!)*100)-100</definedName>
    <definedName name="SHARED_FORMULA_16_92_16_92_1">((#REF!/#REF!)*100)-100</definedName>
    <definedName name="SHARED_FORMULA_16_92_16_92_3" localSheetId="9">((#REF!/#REF!)*100)-100</definedName>
    <definedName name="SHARED_FORMULA_16_92_16_92_3">((#REF!/#REF!)*100)-100</definedName>
    <definedName name="SHARED_FORMULA_16_92_16_92_4" localSheetId="9">((#REF!/#REF!)*100)-100</definedName>
    <definedName name="SHARED_FORMULA_16_92_16_92_4">((#REF!/#REF!)*100)-100</definedName>
    <definedName name="SHARED_FORMULA_16_94_16_94_5" localSheetId="9">((#REF!/#REF!)*100)-100</definedName>
    <definedName name="SHARED_FORMULA_16_94_16_94_5">((#REF!/#REF!)*100)-100</definedName>
    <definedName name="SHARED_FORMULA_17_11_17_11_7" localSheetId="9">((#REF!/#REF!)*100)-100</definedName>
    <definedName name="SHARED_FORMULA_17_11_17_11_7">((#REF!/#REF!)*100)-100</definedName>
    <definedName name="SHARED_FORMULA_17_13_17_13_1" localSheetId="9">#REF!/#REF!</definedName>
    <definedName name="SHARED_FORMULA_17_13_17_13_1">#REF!/#REF!</definedName>
    <definedName name="SHARED_FORMULA_17_13_17_13_3" localSheetId="9">#REF!/#REF!</definedName>
    <definedName name="SHARED_FORMULA_17_13_17_13_3">#REF!/#REF!</definedName>
    <definedName name="SHARED_FORMULA_17_13_17_13_4" localSheetId="9">#REF!/#REF!</definedName>
    <definedName name="SHARED_FORMULA_17_13_17_13_4">#REF!/#REF!</definedName>
    <definedName name="SHARED_FORMULA_17_14_17_14_5" localSheetId="9">#REF!/#REF!</definedName>
    <definedName name="SHARED_FORMULA_17_14_17_14_5">#REF!/#REF!</definedName>
    <definedName name="SHARED_FORMULA_17_35_17_35_1" localSheetId="9">#REF!/#REF!</definedName>
    <definedName name="SHARED_FORMULA_17_35_17_35_1">#REF!/#REF!</definedName>
    <definedName name="SHARED_FORMULA_17_35_17_35_3" localSheetId="9">#REF!/#REF!</definedName>
    <definedName name="SHARED_FORMULA_17_35_17_35_3">#REF!/#REF!</definedName>
    <definedName name="SHARED_FORMULA_17_35_17_35_4" localSheetId="9">#REF!/#REF!</definedName>
    <definedName name="SHARED_FORMULA_17_35_17_35_4">#REF!/#REF!</definedName>
    <definedName name="SHARED_FORMULA_17_37_17_37_5" localSheetId="9">#REF!/#REF!</definedName>
    <definedName name="SHARED_FORMULA_17_37_17_37_5">#REF!/#REF!</definedName>
    <definedName name="SHARED_FORMULA_17_54_17_54_1" localSheetId="9">#REF!/#REF!</definedName>
    <definedName name="SHARED_FORMULA_17_54_17_54_1">#REF!/#REF!</definedName>
    <definedName name="SHARED_FORMULA_17_54_17_54_3" localSheetId="9">#REF!/#REF!</definedName>
    <definedName name="SHARED_FORMULA_17_54_17_54_3">#REF!/#REF!</definedName>
    <definedName name="SHARED_FORMULA_17_54_17_54_4" localSheetId="9">#REF!/#REF!</definedName>
    <definedName name="SHARED_FORMULA_17_54_17_54_4">#REF!/#REF!</definedName>
    <definedName name="SHARED_FORMULA_17_56_17_56_5" localSheetId="9">#REF!/#REF!</definedName>
    <definedName name="SHARED_FORMULA_17_56_17_56_5">#REF!/#REF!</definedName>
    <definedName name="SHARED_FORMULA_17_73_17_73_1" localSheetId="9">#REF!/#REF!</definedName>
    <definedName name="SHARED_FORMULA_17_73_17_73_1">#REF!/#REF!</definedName>
    <definedName name="SHARED_FORMULA_17_73_17_73_3" localSheetId="9">#REF!/#REF!</definedName>
    <definedName name="SHARED_FORMULA_17_73_17_73_3">#REF!/#REF!</definedName>
    <definedName name="SHARED_FORMULA_17_73_17_73_4" localSheetId="9">#REF!/#REF!</definedName>
    <definedName name="SHARED_FORMULA_17_73_17_73_4">#REF!/#REF!</definedName>
    <definedName name="SHARED_FORMULA_17_75_17_75_5" localSheetId="9">#REF!/#REF!</definedName>
    <definedName name="SHARED_FORMULA_17_75_17_75_5">#REF!/#REF!</definedName>
    <definedName name="SHARED_FORMULA_17_75_17_75_7" localSheetId="9">#REF!/#REF!</definedName>
    <definedName name="SHARED_FORMULA_17_75_17_75_7">#REF!/#REF!</definedName>
    <definedName name="SHARED_FORMULA_17_92_17_92_1" localSheetId="9">#REF!/#REF!</definedName>
    <definedName name="SHARED_FORMULA_17_92_17_92_1">#REF!/#REF!</definedName>
    <definedName name="SHARED_FORMULA_17_92_17_92_3" localSheetId="9">#REF!/#REF!</definedName>
    <definedName name="SHARED_FORMULA_17_92_17_92_3">#REF!/#REF!</definedName>
    <definedName name="SHARED_FORMULA_17_92_17_92_4" localSheetId="9">#REF!/#REF!</definedName>
    <definedName name="SHARED_FORMULA_17_92_17_92_4">#REF!/#REF!</definedName>
    <definedName name="SHARED_FORMULA_17_94_17_94_5" localSheetId="9">#REF!/#REF!</definedName>
    <definedName name="SHARED_FORMULA_17_94_17_94_5">#REF!/#REF!</definedName>
    <definedName name="SHARED_FORMULA_18_13_18_13_1" localSheetId="9">#REF!/#REF!</definedName>
    <definedName name="SHARED_FORMULA_18_13_18_13_1">#REF!/#REF!</definedName>
    <definedName name="SHARED_FORMULA_18_13_18_13_3" localSheetId="9">#REF!/#REF!</definedName>
    <definedName name="SHARED_FORMULA_18_13_18_13_3">#REF!/#REF!</definedName>
    <definedName name="SHARED_FORMULA_18_13_18_13_4" localSheetId="9">#REF!/#REF!</definedName>
    <definedName name="SHARED_FORMULA_18_13_18_13_4">#REF!/#REF!</definedName>
    <definedName name="SHARED_FORMULA_18_14_18_14_5" localSheetId="9">#REF!/#REF!</definedName>
    <definedName name="SHARED_FORMULA_18_14_18_14_5">#REF!/#REF!</definedName>
    <definedName name="SHARED_FORMULA_18_35_18_35_1" localSheetId="9">#REF!/#REF!</definedName>
    <definedName name="SHARED_FORMULA_18_35_18_35_1">#REF!/#REF!</definedName>
    <definedName name="SHARED_FORMULA_18_35_18_35_3" localSheetId="9">#REF!/#REF!</definedName>
    <definedName name="SHARED_FORMULA_18_35_18_35_3">#REF!/#REF!</definedName>
    <definedName name="SHARED_FORMULA_18_35_18_35_4" localSheetId="9">#REF!/#REF!</definedName>
    <definedName name="SHARED_FORMULA_18_35_18_35_4">#REF!/#REF!</definedName>
    <definedName name="SHARED_FORMULA_18_37_18_37_5" localSheetId="9">#REF!/#REF!</definedName>
    <definedName name="SHARED_FORMULA_18_37_18_37_5">#REF!/#REF!</definedName>
    <definedName name="SHARED_FORMULA_18_54_18_54_1" localSheetId="9">#REF!/#REF!</definedName>
    <definedName name="SHARED_FORMULA_18_54_18_54_1">#REF!/#REF!</definedName>
    <definedName name="SHARED_FORMULA_18_54_18_54_3" localSheetId="9">#REF!/#REF!</definedName>
    <definedName name="SHARED_FORMULA_18_54_18_54_3">#REF!/#REF!</definedName>
    <definedName name="SHARED_FORMULA_18_54_18_54_4" localSheetId="9">#REF!/#REF!</definedName>
    <definedName name="SHARED_FORMULA_18_54_18_54_4">#REF!/#REF!</definedName>
    <definedName name="SHARED_FORMULA_18_56_18_56_5" localSheetId="9">#REF!/#REF!</definedName>
    <definedName name="SHARED_FORMULA_18_56_18_56_5">#REF!/#REF!</definedName>
    <definedName name="SHARED_FORMULA_18_73_18_73_1" localSheetId="9">#REF!/#REF!</definedName>
    <definedName name="SHARED_FORMULA_18_73_18_73_1">#REF!/#REF!</definedName>
    <definedName name="SHARED_FORMULA_18_73_18_73_3" localSheetId="9">#REF!/#REF!</definedName>
    <definedName name="SHARED_FORMULA_18_73_18_73_3">#REF!/#REF!</definedName>
    <definedName name="SHARED_FORMULA_18_73_18_73_4" localSheetId="9">#REF!/#REF!</definedName>
    <definedName name="SHARED_FORMULA_18_73_18_73_4">#REF!/#REF!</definedName>
    <definedName name="SHARED_FORMULA_18_75_18_75_5" localSheetId="9">#REF!/#REF!</definedName>
    <definedName name="SHARED_FORMULA_18_75_18_75_5">#REF!/#REF!</definedName>
    <definedName name="SHARED_FORMULA_18_92_18_92_1" localSheetId="9">#REF!/#REF!</definedName>
    <definedName name="SHARED_FORMULA_18_92_18_92_1">#REF!/#REF!</definedName>
    <definedName name="SHARED_FORMULA_18_92_18_92_3" localSheetId="9">#REF!/#REF!</definedName>
    <definedName name="SHARED_FORMULA_18_92_18_92_3">#REF!/#REF!</definedName>
    <definedName name="SHARED_FORMULA_18_92_18_92_4" localSheetId="9">#REF!/#REF!</definedName>
    <definedName name="SHARED_FORMULA_18_92_18_92_4">#REF!/#REF!</definedName>
    <definedName name="SHARED_FORMULA_18_94_18_94_5" localSheetId="9">#REF!/#REF!</definedName>
    <definedName name="SHARED_FORMULA_18_94_18_94_5">#REF!/#REF!</definedName>
    <definedName name="SHARED_FORMULA_19_13_19_13_1" localSheetId="9">#REF!/#REF!</definedName>
    <definedName name="SHARED_FORMULA_19_13_19_13_1">#REF!/#REF!</definedName>
    <definedName name="SHARED_FORMULA_20_12_20_12_2" localSheetId="9">((#REF!/#REF!)*100)-100</definedName>
    <definedName name="SHARED_FORMULA_20_12_20_12_2">((#REF!/#REF!)*100)-100</definedName>
    <definedName name="SHARED_FORMULA_4_11_4_11_7" localSheetId="9">((#REF!/#REF!)*100)-100</definedName>
    <definedName name="SHARED_FORMULA_4_11_4_11_7">((#REF!/#REF!)*100)-100</definedName>
    <definedName name="SHARED_FORMULA_4_13_4_13_1" localSheetId="9">((#REF!/#REF!)*100)-100</definedName>
    <definedName name="SHARED_FORMULA_4_13_4_13_1">((#REF!/#REF!)*100)-100</definedName>
    <definedName name="SHARED_FORMULA_4_13_4_13_3" localSheetId="9">((#REF!/#REF!)*100)-100</definedName>
    <definedName name="SHARED_FORMULA_4_13_4_13_3">((#REF!/#REF!)*100)-100</definedName>
    <definedName name="SHARED_FORMULA_4_13_4_13_4" localSheetId="9">((#REF!/#REF!)*100)-100</definedName>
    <definedName name="SHARED_FORMULA_4_13_4_13_4">((#REF!/#REF!)*100)-100</definedName>
    <definedName name="SHARED_FORMULA_4_14_4_14_5" localSheetId="9">((#REF!/#REF!)*100)-100</definedName>
    <definedName name="SHARED_FORMULA_4_14_4_14_5">((#REF!/#REF!)*100)-100</definedName>
    <definedName name="SHARED_FORMULA_4_35_4_35_1" localSheetId="9">((#REF!/#REF!)*100)-100</definedName>
    <definedName name="SHARED_FORMULA_4_35_4_35_1">((#REF!/#REF!)*100)-100</definedName>
    <definedName name="SHARED_FORMULA_4_35_4_35_3" localSheetId="9">((#REF!/#REF!)*100)-100</definedName>
    <definedName name="SHARED_FORMULA_4_35_4_35_3">((#REF!/#REF!)*100)-100</definedName>
    <definedName name="SHARED_FORMULA_4_35_4_35_4" localSheetId="9">((#REF!/#REF!)*100)-100</definedName>
    <definedName name="SHARED_FORMULA_4_35_4_35_4">((#REF!/#REF!)*100)-100</definedName>
    <definedName name="SHARED_FORMULA_4_37_4_37_5" localSheetId="9">((#REF!/#REF!)*100)-100</definedName>
    <definedName name="SHARED_FORMULA_4_37_4_37_5">((#REF!/#REF!)*100)-100</definedName>
    <definedName name="SHARED_FORMULA_4_54_4_54_1" localSheetId="9">((#REF!/#REF!)*100)-100</definedName>
    <definedName name="SHARED_FORMULA_4_54_4_54_1">((#REF!/#REF!)*100)-100</definedName>
    <definedName name="SHARED_FORMULA_4_54_4_54_3" localSheetId="9">((#REF!/#REF!)*100)-100</definedName>
    <definedName name="SHARED_FORMULA_4_54_4_54_3">((#REF!/#REF!)*100)-100</definedName>
    <definedName name="SHARED_FORMULA_4_54_4_54_4" localSheetId="9">((#REF!/#REF!)*100)-100</definedName>
    <definedName name="SHARED_FORMULA_4_54_4_54_4">((#REF!/#REF!)*100)-100</definedName>
    <definedName name="SHARED_FORMULA_4_56_4_56_5" localSheetId="9">((#REF!/#REF!)*100)-100</definedName>
    <definedName name="SHARED_FORMULA_4_56_4_56_5">((#REF!/#REF!)*100)-100</definedName>
    <definedName name="SHARED_FORMULA_4_73_4_73_1" localSheetId="9">((#REF!/#REF!)*100)-100</definedName>
    <definedName name="SHARED_FORMULA_4_73_4_73_1">((#REF!/#REF!)*100)-100</definedName>
    <definedName name="SHARED_FORMULA_4_73_4_73_3" localSheetId="9">((#REF!/#REF!)*100)-100</definedName>
    <definedName name="SHARED_FORMULA_4_73_4_73_3">((#REF!/#REF!)*100)-100</definedName>
    <definedName name="SHARED_FORMULA_4_73_4_73_4" localSheetId="9">((#REF!/#REF!)*100)-100</definedName>
    <definedName name="SHARED_FORMULA_4_73_4_73_4">((#REF!/#REF!)*100)-100</definedName>
    <definedName name="SHARED_FORMULA_4_75_4_75_5" localSheetId="9">((#REF!/#REF!)*100)-100</definedName>
    <definedName name="SHARED_FORMULA_4_75_4_75_5">((#REF!/#REF!)*100)-100</definedName>
    <definedName name="SHARED_FORMULA_4_75_4_75_7" localSheetId="9">((#REF!/#REF!)*100)-100</definedName>
    <definedName name="SHARED_FORMULA_4_75_4_75_7">((#REF!/#REF!)*100)-100</definedName>
    <definedName name="SHARED_FORMULA_4_92_4_92_1" localSheetId="9">((#REF!/#REF!)*100)-100</definedName>
    <definedName name="SHARED_FORMULA_4_92_4_92_1">((#REF!/#REF!)*100)-100</definedName>
    <definedName name="SHARED_FORMULA_4_92_4_92_3" localSheetId="9">((#REF!/#REF!)*100)-100</definedName>
    <definedName name="SHARED_FORMULA_4_92_4_92_3">((#REF!/#REF!)*100)-100</definedName>
    <definedName name="SHARED_FORMULA_4_92_4_92_4" localSheetId="9">((#REF!/#REF!)*100)-100</definedName>
    <definedName name="SHARED_FORMULA_4_92_4_92_4">((#REF!/#REF!)*100)-100</definedName>
    <definedName name="SHARED_FORMULA_4_94_4_94_5" localSheetId="9">((#REF!/#REF!)*100)-100</definedName>
    <definedName name="SHARED_FORMULA_4_94_4_94_5">((#REF!/#REF!)*100)-100</definedName>
    <definedName name="SHARED_FORMULA_5_12_5_12_2" localSheetId="9">((#REF!/#REF!)*100)-100</definedName>
    <definedName name="SHARED_FORMULA_5_12_5_12_2">((#REF!/#REF!)*100)-100</definedName>
    <definedName name="SHARED_FORMULA_5_13_5_13_6" localSheetId="9">((#REF!/#REF!)*100)-100</definedName>
    <definedName name="SHARED_FORMULA_5_13_5_13_6">((#REF!/#REF!)*100)-100</definedName>
    <definedName name="SHARED_FORMULA_5_13_5_13_8" localSheetId="9">((#REF!/#REF!)*100)-100</definedName>
    <definedName name="SHARED_FORMULA_5_13_5_13_8">((#REF!/#REF!)*100)-100</definedName>
    <definedName name="SHARED_FORMULA_5_37_5_37_2" localSheetId="9">((#REF!/#REF!)*100)-100</definedName>
    <definedName name="SHARED_FORMULA_5_37_5_37_2">((#REF!/#REF!)*100)-100</definedName>
    <definedName name="SHARED_FORMULA_6_5_6_5_0">#N/A</definedName>
    <definedName name="SHARED_FORMULA_7_5_7_5_0">#N/A</definedName>
    <definedName name="_xlnm.Print_Area" localSheetId="3">'cotations_Vaches_reformeP+'!$A$7:$O$65</definedName>
    <definedName name="_xlnm.Print_Area" localSheetId="4">'cotations_Vaches_reformeP= '!$A$7:$O$65</definedName>
    <definedName name="_xlnm.Print_Area" localSheetId="8">cotations_Veaux_non_eleve_au_pi!$A$6:$P$67</definedName>
    <definedName name="_xlnm.Print_Area" localSheetId="9">'Evol. exportations_veaux_brouta'!$A$6:$N$41</definedName>
    <definedName name="_xlnm.Print_Area" localSheetId="5">Evol_abattages_total_génisses!$A$1:$V$36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5" l="1"/>
  <c r="G35" i="15"/>
  <c r="G29" i="15"/>
  <c r="G27" i="15"/>
  <c r="G24" i="15"/>
  <c r="G22" i="15"/>
  <c r="G21" i="15"/>
  <c r="G20" i="15"/>
  <c r="G19" i="15"/>
  <c r="G17" i="15"/>
  <c r="G16" i="15"/>
  <c r="G15" i="15"/>
  <c r="G14" i="15"/>
  <c r="G13" i="15"/>
  <c r="V28" i="6"/>
  <c r="G37" i="7" l="1"/>
  <c r="F52" i="9"/>
  <c r="U15" i="9"/>
  <c r="U12" i="9"/>
  <c r="Y14" i="2"/>
  <c r="Z14" i="2"/>
  <c r="Y15" i="2"/>
  <c r="Z15" i="2"/>
  <c r="Y16" i="2"/>
  <c r="Z16" i="2"/>
  <c r="Y17" i="2"/>
  <c r="Z17" i="2"/>
  <c r="Y18" i="2"/>
  <c r="Z18" i="2"/>
  <c r="Y19" i="2"/>
  <c r="Z19" i="2"/>
  <c r="Y20" i="2"/>
  <c r="Z20" i="2"/>
  <c r="Y21" i="2"/>
  <c r="Z21" i="2"/>
  <c r="Y22" i="2"/>
  <c r="Z22" i="2"/>
  <c r="Y23" i="2"/>
  <c r="Z23" i="2"/>
  <c r="Y24" i="2"/>
  <c r="Z24" i="2"/>
  <c r="Y25" i="2"/>
  <c r="Z25" i="2"/>
  <c r="X15" i="2"/>
  <c r="X16" i="2"/>
  <c r="X17" i="2"/>
  <c r="X18" i="2"/>
  <c r="X19" i="2"/>
  <c r="X20" i="2"/>
  <c r="X21" i="2"/>
  <c r="X22" i="2"/>
  <c r="X23" i="2"/>
  <c r="X24" i="2"/>
  <c r="X25" i="2"/>
  <c r="X14" i="2"/>
  <c r="G36" i="7"/>
  <c r="G27" i="3" l="1"/>
  <c r="G24" i="3"/>
  <c r="G22" i="3"/>
  <c r="G21" i="3"/>
  <c r="G20" i="3"/>
  <c r="G19" i="3"/>
  <c r="G17" i="3"/>
  <c r="G16" i="3"/>
  <c r="G15" i="3"/>
  <c r="G14" i="3"/>
  <c r="G13" i="3"/>
  <c r="Q35" i="9" l="1"/>
  <c r="R77" i="9"/>
  <c r="Q77" i="9"/>
  <c r="D77" i="9"/>
  <c r="C77" i="9"/>
  <c r="D56" i="9"/>
  <c r="C56" i="9"/>
  <c r="R56" i="9"/>
  <c r="Q56" i="9"/>
  <c r="R35" i="9"/>
  <c r="D35" i="9"/>
  <c r="C35" i="9"/>
  <c r="F73" i="9"/>
  <c r="F62" i="9"/>
  <c r="F61" i="9"/>
  <c r="F60" i="9"/>
  <c r="F59" i="9"/>
  <c r="F94" i="9"/>
  <c r="F83" i="9"/>
  <c r="F82" i="9"/>
  <c r="F81" i="9"/>
  <c r="F80" i="9"/>
  <c r="T94" i="9"/>
  <c r="T83" i="9"/>
  <c r="T82" i="9"/>
  <c r="T81" i="9"/>
  <c r="T80" i="9"/>
  <c r="T73" i="9"/>
  <c r="T62" i="9"/>
  <c r="T61" i="9"/>
  <c r="T60" i="9"/>
  <c r="T59" i="9"/>
  <c r="T52" i="9"/>
  <c r="T41" i="9"/>
  <c r="T40" i="9"/>
  <c r="T39" i="9"/>
  <c r="T38" i="9"/>
  <c r="R51" i="9"/>
  <c r="R52" i="9" s="1"/>
  <c r="Q51" i="9"/>
  <c r="R50" i="9"/>
  <c r="Q50" i="9"/>
  <c r="R72" i="9"/>
  <c r="Q72" i="9"/>
  <c r="R73" i="9" s="1"/>
  <c r="R71" i="9"/>
  <c r="Q71" i="9"/>
  <c r="R93" i="9"/>
  <c r="R94" i="9" s="1"/>
  <c r="Q93" i="9"/>
  <c r="R92" i="9"/>
  <c r="Q92" i="9"/>
  <c r="C92" i="9"/>
  <c r="D71" i="9"/>
  <c r="C71" i="9"/>
  <c r="D50" i="9"/>
  <c r="C50" i="9"/>
  <c r="D24" i="9"/>
  <c r="C24" i="9"/>
  <c r="D93" i="9"/>
  <c r="D94" i="9" s="1"/>
  <c r="C93" i="9"/>
  <c r="D72" i="9"/>
  <c r="D73" i="9" s="1"/>
  <c r="C72" i="9"/>
  <c r="D51" i="9"/>
  <c r="D52" i="9" s="1"/>
  <c r="C51" i="9"/>
  <c r="F26" i="9"/>
  <c r="F40" i="9"/>
  <c r="D30" i="9"/>
  <c r="D26" i="9"/>
  <c r="H8" i="9"/>
  <c r="H7" i="9"/>
  <c r="D92" i="9" l="1"/>
  <c r="F41" i="9"/>
  <c r="F39" i="9"/>
  <c r="F38" i="9"/>
  <c r="C28" i="9"/>
  <c r="D25" i="9"/>
  <c r="D28" i="9" s="1"/>
  <c r="C25" i="9"/>
  <c r="F15" i="9"/>
  <c r="U14" i="9"/>
  <c r="F14" i="9"/>
  <c r="U13" i="9"/>
  <c r="F13" i="9"/>
  <c r="F12" i="9"/>
  <c r="G35" i="7"/>
  <c r="G34" i="7"/>
  <c r="G33" i="7"/>
  <c r="G32" i="7"/>
  <c r="G31" i="7"/>
  <c r="G30" i="7"/>
  <c r="G29" i="7"/>
  <c r="G28" i="7"/>
  <c r="G27" i="7"/>
  <c r="G26" i="7"/>
  <c r="G25" i="7"/>
  <c r="G24" i="7"/>
  <c r="G23" i="7"/>
  <c r="G22" i="7"/>
  <c r="G21" i="7"/>
  <c r="G20" i="7"/>
  <c r="G19" i="7"/>
  <c r="G18" i="7"/>
  <c r="G17" i="7"/>
  <c r="G16" i="7"/>
  <c r="G15" i="7"/>
  <c r="G14" i="7"/>
  <c r="G13" i="7"/>
  <c r="V56" i="6"/>
  <c r="T56" i="6"/>
  <c r="G56" i="6"/>
  <c r="T55" i="6"/>
  <c r="S55" i="6"/>
  <c r="S56" i="6" s="1"/>
  <c r="R55" i="6"/>
  <c r="Q55" i="6"/>
  <c r="E55" i="6"/>
  <c r="E56" i="6" s="1"/>
  <c r="D55" i="6"/>
  <c r="D56" i="6" s="1"/>
  <c r="C55" i="6"/>
  <c r="T54" i="6"/>
  <c r="S54" i="6"/>
  <c r="R54" i="6"/>
  <c r="Q54" i="6"/>
  <c r="E54" i="6"/>
  <c r="D54" i="6"/>
  <c r="C54" i="6"/>
  <c r="V45" i="6"/>
  <c r="G45" i="6"/>
  <c r="V44" i="6"/>
  <c r="G44" i="6"/>
  <c r="V43" i="6"/>
  <c r="G43" i="6"/>
  <c r="V42" i="6"/>
  <c r="G42" i="6"/>
  <c r="T32" i="6"/>
  <c r="S32" i="6"/>
  <c r="E32" i="6"/>
  <c r="D32" i="6"/>
  <c r="U30" i="6"/>
  <c r="R30" i="6"/>
  <c r="Q30" i="6"/>
  <c r="F30" i="6"/>
  <c r="E30" i="6"/>
  <c r="T28" i="6"/>
  <c r="S28" i="6"/>
  <c r="G28" i="6"/>
  <c r="E28" i="6"/>
  <c r="T27" i="6"/>
  <c r="T30" i="6" s="1"/>
  <c r="S27" i="6"/>
  <c r="S30" i="6" s="1"/>
  <c r="R27" i="6"/>
  <c r="Q27" i="6"/>
  <c r="E27" i="6"/>
  <c r="D27" i="6"/>
  <c r="D30" i="6" s="1"/>
  <c r="C27" i="6"/>
  <c r="C30" i="6" s="1"/>
  <c r="B27" i="6"/>
  <c r="B30" i="6" s="1"/>
  <c r="T26" i="6"/>
  <c r="S26" i="6"/>
  <c r="R26" i="6"/>
  <c r="Q26" i="6"/>
  <c r="E26" i="6"/>
  <c r="D26" i="6"/>
  <c r="C26" i="6"/>
  <c r="B26" i="6"/>
  <c r="V17" i="6"/>
  <c r="G17" i="6"/>
  <c r="V16" i="6"/>
  <c r="G16" i="6"/>
  <c r="V15" i="6"/>
  <c r="G15" i="6"/>
  <c r="V14" i="6"/>
  <c r="G14" i="6"/>
  <c r="I11" i="6"/>
  <c r="I10" i="6"/>
  <c r="V57" i="5"/>
  <c r="S57" i="5"/>
  <c r="G57" i="5"/>
  <c r="E57" i="5"/>
  <c r="T56" i="5"/>
  <c r="T57" i="5" s="1"/>
  <c r="S56" i="5"/>
  <c r="R56" i="5"/>
  <c r="Q56" i="5"/>
  <c r="E56" i="5"/>
  <c r="E40" i="5" s="1"/>
  <c r="D56" i="5"/>
  <c r="D57" i="5" s="1"/>
  <c r="C56" i="5"/>
  <c r="C40" i="5" s="1"/>
  <c r="B56" i="5"/>
  <c r="T55" i="5"/>
  <c r="S55" i="5"/>
  <c r="R55" i="5"/>
  <c r="Q55" i="5"/>
  <c r="E55" i="5"/>
  <c r="D55" i="5"/>
  <c r="C55" i="5"/>
  <c r="B55" i="5"/>
  <c r="V46" i="5"/>
  <c r="G46" i="5"/>
  <c r="V45" i="5"/>
  <c r="G45" i="5"/>
  <c r="V44" i="5"/>
  <c r="G44" i="5"/>
  <c r="V43" i="5"/>
  <c r="G43" i="5"/>
  <c r="T32" i="5"/>
  <c r="S32" i="5"/>
  <c r="E32" i="5"/>
  <c r="D32" i="5"/>
  <c r="U30" i="5"/>
  <c r="T30" i="5"/>
  <c r="Q30" i="5"/>
  <c r="F30" i="5"/>
  <c r="E30" i="5"/>
  <c r="D30" i="5"/>
  <c r="V28" i="5"/>
  <c r="G28" i="5"/>
  <c r="E28" i="5"/>
  <c r="D28" i="5"/>
  <c r="T27" i="5"/>
  <c r="T28" i="5" s="1"/>
  <c r="I10" i="5" s="1"/>
  <c r="S27" i="5"/>
  <c r="S30" i="5" s="1"/>
  <c r="R27" i="5"/>
  <c r="R30" i="5" s="1"/>
  <c r="Q27" i="5"/>
  <c r="E27" i="5"/>
  <c r="D27" i="5"/>
  <c r="C27" i="5"/>
  <c r="C30" i="5" s="1"/>
  <c r="B27" i="5"/>
  <c r="B30" i="5" s="1"/>
  <c r="T26" i="5"/>
  <c r="S26" i="5"/>
  <c r="R26" i="5"/>
  <c r="Q26" i="5"/>
  <c r="E26" i="5"/>
  <c r="D26" i="5"/>
  <c r="C26" i="5"/>
  <c r="B26" i="5"/>
  <c r="V17" i="5"/>
  <c r="G17" i="5"/>
  <c r="V16" i="5"/>
  <c r="G16" i="5"/>
  <c r="V15" i="5"/>
  <c r="G15" i="5"/>
  <c r="V14" i="5"/>
  <c r="G14" i="5"/>
  <c r="I11" i="5"/>
  <c r="V57" i="4"/>
  <c r="T57" i="4"/>
  <c r="S57" i="4"/>
  <c r="G57" i="4"/>
  <c r="T56" i="4"/>
  <c r="S56" i="4"/>
  <c r="R56" i="4"/>
  <c r="Q56" i="4"/>
  <c r="E56" i="4"/>
  <c r="E57" i="4" s="1"/>
  <c r="D56" i="4"/>
  <c r="D57" i="4" s="1"/>
  <c r="C56" i="4"/>
  <c r="B56" i="4"/>
  <c r="T55" i="4"/>
  <c r="S55" i="4"/>
  <c r="R55" i="4"/>
  <c r="Q55" i="4"/>
  <c r="E55" i="4"/>
  <c r="D55" i="4"/>
  <c r="C55" i="4"/>
  <c r="B55" i="4"/>
  <c r="V46" i="4"/>
  <c r="G46" i="4"/>
  <c r="V45" i="4"/>
  <c r="G45" i="4"/>
  <c r="V44" i="4"/>
  <c r="G44" i="4"/>
  <c r="V43" i="4"/>
  <c r="G43" i="4"/>
  <c r="C40" i="4"/>
  <c r="T32" i="4"/>
  <c r="S32" i="4"/>
  <c r="E32" i="4"/>
  <c r="D32" i="4"/>
  <c r="U30" i="4"/>
  <c r="T30" i="4"/>
  <c r="S30" i="4"/>
  <c r="R30" i="4"/>
  <c r="Q30" i="4"/>
  <c r="F30" i="4"/>
  <c r="B30" i="4"/>
  <c r="V28" i="4"/>
  <c r="H11" i="4" s="1"/>
  <c r="T28" i="4"/>
  <c r="H10" i="4" s="1"/>
  <c r="S28" i="4"/>
  <c r="G28" i="4"/>
  <c r="T27" i="4"/>
  <c r="S27" i="4"/>
  <c r="R27" i="4"/>
  <c r="Q27" i="4"/>
  <c r="E27" i="4"/>
  <c r="E30" i="4" s="1"/>
  <c r="D27" i="4"/>
  <c r="D30" i="4" s="1"/>
  <c r="C27" i="4"/>
  <c r="C30" i="4" s="1"/>
  <c r="B27" i="4"/>
  <c r="T26" i="4"/>
  <c r="S26" i="4"/>
  <c r="R26" i="4"/>
  <c r="Q26" i="4"/>
  <c r="F26" i="4"/>
  <c r="E26" i="4"/>
  <c r="D26" i="4"/>
  <c r="C26" i="4"/>
  <c r="B26" i="4"/>
  <c r="V17" i="4"/>
  <c r="G17" i="4"/>
  <c r="V16" i="4"/>
  <c r="G16" i="4"/>
  <c r="V15" i="4"/>
  <c r="G15" i="4"/>
  <c r="V14" i="4"/>
  <c r="G14" i="4"/>
  <c r="V57" i="2"/>
  <c r="T57" i="2"/>
  <c r="S57" i="2"/>
  <c r="G57" i="2"/>
  <c r="T56" i="2"/>
  <c r="S56" i="2"/>
  <c r="R56" i="2"/>
  <c r="Q56" i="2"/>
  <c r="E56" i="2"/>
  <c r="E57" i="2" s="1"/>
  <c r="D56" i="2"/>
  <c r="D57" i="2" s="1"/>
  <c r="C56" i="2"/>
  <c r="B56" i="2"/>
  <c r="T55" i="2"/>
  <c r="S55" i="2"/>
  <c r="R55" i="2"/>
  <c r="Q55" i="2"/>
  <c r="E55" i="2"/>
  <c r="D55" i="2"/>
  <c r="C55" i="2"/>
  <c r="B55" i="2"/>
  <c r="V46" i="2"/>
  <c r="G46" i="2"/>
  <c r="V45" i="2"/>
  <c r="G45" i="2"/>
  <c r="V44" i="2"/>
  <c r="G44" i="2"/>
  <c r="V43" i="2"/>
  <c r="G43" i="2"/>
  <c r="C40" i="2"/>
  <c r="T32" i="2"/>
  <c r="S32" i="2"/>
  <c r="E32" i="2"/>
  <c r="D32" i="2"/>
  <c r="U30" i="2"/>
  <c r="T30" i="2"/>
  <c r="S30" i="2"/>
  <c r="R30" i="2"/>
  <c r="Q30" i="2"/>
  <c r="F30" i="2"/>
  <c r="B30" i="2"/>
  <c r="V28" i="2"/>
  <c r="I11" i="2" s="1"/>
  <c r="T28" i="2"/>
  <c r="I10" i="2" s="1"/>
  <c r="S28" i="2"/>
  <c r="G28" i="2"/>
  <c r="T27" i="2"/>
  <c r="S27" i="2"/>
  <c r="R27" i="2"/>
  <c r="Q27" i="2"/>
  <c r="E27" i="2"/>
  <c r="E30" i="2" s="1"/>
  <c r="D27" i="2"/>
  <c r="D30" i="2" s="1"/>
  <c r="C27" i="2"/>
  <c r="C30" i="2" s="1"/>
  <c r="B27" i="2"/>
  <c r="T26" i="2"/>
  <c r="S26" i="2"/>
  <c r="R26" i="2"/>
  <c r="Q26" i="2"/>
  <c r="E26" i="2"/>
  <c r="D26" i="2"/>
  <c r="C26" i="2"/>
  <c r="B26" i="2"/>
  <c r="V17" i="2"/>
  <c r="G17" i="2"/>
  <c r="V16" i="2"/>
  <c r="G16" i="2"/>
  <c r="V15" i="2"/>
  <c r="G15" i="2"/>
  <c r="V14" i="2"/>
  <c r="G14" i="2"/>
  <c r="E40" i="2" l="1"/>
  <c r="E40" i="4"/>
  <c r="S28" i="5"/>
  <c r="C39" i="6"/>
  <c r="D39" i="6"/>
  <c r="D40" i="2"/>
  <c r="D40" i="4"/>
  <c r="D28" i="2"/>
  <c r="D28" i="4"/>
  <c r="D40" i="5"/>
  <c r="E39" i="6"/>
  <c r="E28" i="2"/>
  <c r="E28" i="4"/>
  <c r="D28" i="6"/>
</calcChain>
</file>

<file path=xl/sharedStrings.xml><?xml version="1.0" encoding="utf-8"?>
<sst xmlns="http://schemas.openxmlformats.org/spreadsheetml/2006/main" count="667" uniqueCount="132">
  <si>
    <t>Méthodologie pour les abattages:</t>
  </si>
  <si>
    <t>Méthodologie pour les prix :</t>
  </si>
  <si>
    <t xml:space="preserve">par les services de FranceAgriMer et diffusées sur le site VISIONET sont représentatives de l’état du marché une semaine donnée. </t>
  </si>
  <si>
    <t>Effectifs en milliers de têtes</t>
  </si>
  <si>
    <t>Volumes tec</t>
  </si>
  <si>
    <t>janv</t>
  </si>
  <si>
    <t>fév</t>
  </si>
  <si>
    <t>mars</t>
  </si>
  <si>
    <t>avril</t>
  </si>
  <si>
    <t>mai</t>
  </si>
  <si>
    <t>juin</t>
  </si>
  <si>
    <t>juil</t>
  </si>
  <si>
    <t>aout</t>
  </si>
  <si>
    <t>sept</t>
  </si>
  <si>
    <t>oct</t>
  </si>
  <si>
    <t>nov</t>
  </si>
  <si>
    <t>déc</t>
  </si>
  <si>
    <t>source : Agreste – Enquête auprès des abattoirs</t>
  </si>
  <si>
    <t>Volumes en tonnes</t>
  </si>
  <si>
    <t xml:space="preserve">        </t>
  </si>
  <si>
    <t xml:space="preserve">cours moyen au stade « entrée-abattoir » </t>
  </si>
  <si>
    <t>Euro/kg carcasse</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</si>
  <si>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</si>
  <si>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</si>
  <si>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</si>
  <si>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</si>
  <si>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</si>
  <si>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</si>
  <si>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</si>
  <si>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</si>
  <si>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</si>
  <si>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</si>
  <si>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</si>
  <si>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</si>
  <si>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r>
      <rPr>
        <sz val="12"/>
        <color indexed="8"/>
        <rFont val="Times New Roman"/>
        <family val="1"/>
      </rPr>
      <t xml:space="preserve">                                             </t>
    </r>
    <r>
      <rPr>
        <sz val="12"/>
        <color indexed="9"/>
        <rFont val="Times New Roman"/>
        <family val="1"/>
      </rPr>
      <t>Abattages contrôlés génisses en 2015</t>
    </r>
  </si>
  <si>
    <t>Euro/kg net</t>
  </si>
  <si>
    <t>cumul au 31 décembre</t>
  </si>
  <si>
    <t>Evolution n/n-1</t>
  </si>
  <si>
    <t xml:space="preserve">Les cotations sont fournies par FranceAgriMer à partir des informations collectées auprès de opérateurs professionnels. Les cotations de viandes transmises </t>
  </si>
  <si>
    <t>Volumes en tonnes équivalent carcasse</t>
  </si>
  <si>
    <t xml:space="preserve">Part du département dans la région </t>
  </si>
  <si>
    <t>Total  France</t>
  </si>
  <si>
    <t>Part Occitanie</t>
  </si>
  <si>
    <t>Evolution n-1/n (%)</t>
  </si>
  <si>
    <t>cumul au 30 juin</t>
  </si>
  <si>
    <t>Effectifs régionaux</t>
  </si>
  <si>
    <t>Volumes en tonnes équivalent carcasse (tec)</t>
  </si>
  <si>
    <t>Évolution des abattages de bovins – Enquête mensuelle auprès des abattoirs de la région Occitanie</t>
  </si>
  <si>
    <t>Total bovins</t>
  </si>
  <si>
    <t>Total bovins – Effectifs abattus dans les abattoirs de l’Aveyron</t>
  </si>
  <si>
    <t>Total bovins – Volumes abattus dans les abattoirs de l’Aveyron</t>
  </si>
  <si>
    <t>Total vaches</t>
  </si>
  <si>
    <t>Total vaches – Effectifs abattus dans les abattoirs de l’Aveyron</t>
  </si>
  <si>
    <t>Total vaches – Volumes abattus dans les abattoirs de l’Aveyron</t>
  </si>
  <si>
    <t xml:space="preserve">  Cotation Bassin Grand Sud  "entrée abattoir"</t>
  </si>
  <si>
    <t>Total génisses</t>
  </si>
  <si>
    <t>Total génisses – Effectifs abattus dans les abattoirs de l’Aveyron</t>
  </si>
  <si>
    <t>Total génisses – Volumes abattus dans les abattoirs de l’Aveyron</t>
  </si>
  <si>
    <t>Total veaux</t>
  </si>
  <si>
    <t>Total veaux – Effectifs abattus dans les abattoirs de l’Aveyron</t>
  </si>
  <si>
    <t>Total veaux -Volumes abattus dans les abattoirs de l’Aveyron</t>
  </si>
  <si>
    <t>Évolution des abattages de veaux – Enquête mensuelle auprès des abattoirs d’Occitanie</t>
  </si>
  <si>
    <t>Évolution des cotations des veaux non élevés au pis pour le bassin Grand Sud</t>
  </si>
  <si>
    <t>Évolution des cotations des veaux de boucherie non élevés au pis  classé «U» Rosé clair pour le bassin Grand Sud</t>
  </si>
  <si>
    <t>Evolution des cotations du veau non élevé au pis classé «U» rosé clair</t>
  </si>
  <si>
    <t>Évolution des exportations de jeunes bovins</t>
  </si>
  <si>
    <t>En 2015      XXX animaux</t>
  </si>
  <si>
    <t>Total broutards 6-18 mois sortis des exploitations d’Occitanie</t>
  </si>
  <si>
    <t>Total broutards Occitanie exportés répartis par âge, sexe</t>
  </si>
  <si>
    <r>
      <t xml:space="preserve">                                 LRMP  - 7</t>
    </r>
    <r>
      <rPr>
        <vertAlign val="superscript"/>
        <sz val="10"/>
        <color indexed="9"/>
        <rFont val="Marianne"/>
        <family val="3"/>
      </rPr>
      <t>e</t>
    </r>
    <r>
      <rPr>
        <sz val="10"/>
        <color indexed="9"/>
        <rFont val="Marianne"/>
        <family val="3"/>
      </rPr>
      <t xml:space="preserve"> rang</t>
    </r>
  </si>
  <si>
    <t>Effectifs en têtes</t>
  </si>
  <si>
    <t>1er 
TRIMESTRE</t>
  </si>
  <si>
    <t>Mâle 6-12 mois</t>
  </si>
  <si>
    <t>Mâles 12- 18 mois</t>
  </si>
  <si>
    <t>Femelles 6-12 mois</t>
  </si>
  <si>
    <t>Femelles 12-18 mois</t>
  </si>
  <si>
    <t>2em 
TRIMESTRE</t>
  </si>
  <si>
    <t>3em 
TRIMESTRE</t>
  </si>
  <si>
    <t>4em 
TRIMESTRE</t>
  </si>
  <si>
    <t>source : Agreste – BDNI-Export</t>
  </si>
  <si>
    <t xml:space="preserve">Six départements : Aveyron, Haute Garonne, Gers, Lot, Lozère et Tarn et Garonne concentrent 80% du total broutards exportés </t>
  </si>
  <si>
    <t>Total broutards 6-18 mois sortis des exploitations de l’Aveyron</t>
  </si>
  <si>
    <t>Total broutards 6-18 mois sortis des exploitations de la Haute Garonne</t>
  </si>
  <si>
    <t>Total broutards 6-18 mois sortis des exploitations du Gers</t>
  </si>
  <si>
    <t>Total broutards 6-18 mois sortis des exploitations du Lot</t>
  </si>
  <si>
    <t>Total broutards 6-18 mois sortis des exploitations de la Lozère</t>
  </si>
  <si>
    <t>Total broutards 6-18 mois sortis des exploitations du Tarn-et-Garonne</t>
  </si>
  <si>
    <t>Relevés sur feuillets FranceAgriMer COT-VRO-GBST_A à partir d'août 2022.</t>
  </si>
  <si>
    <t>Prix "entrée abattoir" HT exprimé en EURO/Kg de carcasse (cinquième quartier compris, frais de transport inclus)</t>
  </si>
  <si>
    <t>Relevés sur feuillets FranceAgriMer cot-vro-vobo</t>
  </si>
  <si>
    <t>Indice des prix d'achat des moyens de prod. agricole (IPAMPA)</t>
  </si>
  <si>
    <t>Aliments pour  gros bovins</t>
  </si>
  <si>
    <t xml:space="preserve">Indice des prix d'achat des moyens de prod. agricole (IPAMPA) </t>
  </si>
  <si>
    <t>Indice base 100 en 2020</t>
  </si>
  <si>
    <t>Aliments pour gros bovins</t>
  </si>
  <si>
    <t>source : Agreste, Insee</t>
  </si>
  <si>
    <t>Les abattoirs de cinq départements : Tarn-et-Garonne,  Aveyron, Haute-Garonne, Aiège et Tarn concentrent 79% du total veaux abattus en 2024 en Occitanie</t>
  </si>
  <si>
    <t>Les abattoirs de trois départements : Tarn, Aveyron et Lozère concentrent 76% du total génisses abattus en 2024 en Occitanie</t>
  </si>
  <si>
    <t>Les abattoirs de trois départements : Tarn, Aveyron et Lozère concentrent 75% du total  vache abattus en 2024 en Occitanie</t>
  </si>
  <si>
    <r>
      <t>Les abattoirs de trois départements : Tarn, Aveyron et Tarn et Garonne concentrent</t>
    </r>
    <r>
      <rPr>
        <b/>
        <i/>
        <sz val="14"/>
        <color indexed="24"/>
        <rFont val="Marianne"/>
        <family val="3"/>
      </rPr>
      <t xml:space="preserve"> </t>
    </r>
    <r>
      <rPr>
        <b/>
        <sz val="14"/>
        <color indexed="24"/>
        <rFont val="Marianne"/>
        <family val="3"/>
      </rPr>
      <t>67% du total bovins abattus en 2024 en Occitanie</t>
    </r>
  </si>
  <si>
    <t xml:space="preserve">  Evolution des cotations de la vache de réforme «P» (races laitières)</t>
  </si>
  <si>
    <t>Évolution des cotations de la vache de réforme «P» Grand-Sud</t>
  </si>
  <si>
    <t>Évolution des cotations des vaches de réforme « P » pour le bassin Grand Sud</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</si>
  <si>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</si>
  <si>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</si>
  <si>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</si>
  <si>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Liste des onglets de ce classeur</t>
  </si>
  <si>
    <t>Evolution_abattages-total.bovin</t>
  </si>
  <si>
    <t>Evol_abattages_total_vaches</t>
  </si>
  <si>
    <t xml:space="preserve">cotations_Vaches_reformeP </t>
  </si>
  <si>
    <t>Evol_abattages_total_génisses</t>
  </si>
  <si>
    <t>IPAMPA_aliment_bovins</t>
  </si>
  <si>
    <t>Evol_abattage_total_veaux</t>
  </si>
  <si>
    <t>cotations_Veaux_non_eleve_au_pi</t>
  </si>
  <si>
    <t>Evol. exportations_veaux_brouta</t>
  </si>
  <si>
    <t>Evolution des abattages de vaches – Enquête mensuelle auprès des abattoirs de la région Occitanie</t>
  </si>
  <si>
    <t>Evolution des abattages de génisses – Enquête mensuelle auprès des abattoirs d’Occitanie</t>
  </si>
  <si>
    <t>Moyenne 2018-2022</t>
  </si>
  <si>
    <t>Evol. 2025/2026</t>
  </si>
  <si>
    <t>Moyenne 2020-2023</t>
  </si>
  <si>
    <t>2026 (Situation provisoire avril 2026)</t>
  </si>
  <si>
    <t>2023 STD</t>
  </si>
  <si>
    <t>2024 STD</t>
  </si>
  <si>
    <t>2025 STD</t>
  </si>
  <si>
    <t>2026 STD</t>
  </si>
  <si>
    <t>Moyenne 2021-2023</t>
  </si>
  <si>
    <t>2024</t>
  </si>
  <si>
    <t>2025</t>
  </si>
  <si>
    <t>2026</t>
  </si>
  <si>
    <t xml:space="preserve">  Evolution des cotations de la vache de réforme «P+» (races laitières)</t>
  </si>
  <si>
    <t>Évolution des cotations des vaches de réforme « P +» pour le bassin Grand Sud</t>
  </si>
  <si>
    <t>cotations_Vaches_reformeP+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</si>
</sst>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 numFmtId="175" formatCode="0.0&quot;   &quot;"/>
  </numFmts>
  <fonts count="88">
    <font>
      <sz val="10"/>
      <name val="Arial"/>
    </font>
    <font>
      <sz val="11"/>
      <color theme="1"/>
      <name val="Calibri"/>
      <family val="2"/>
      <scheme val="minor"/>
    </font>
    <font>
      <sz val="11"/>
      <color theme="1"/>
      <name val="Calibri"/>
      <family val="2"/>
      <scheme val="minor"/>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sz val="10"/>
      <color indexed="23"/>
      <name val="Marianne"/>
      <family val="3"/>
    </font>
    <font>
      <sz val="8"/>
      <color indexed="23"/>
      <name val="Marianne"/>
      <family val="3"/>
    </font>
    <font>
      <sz val="8"/>
      <color indexed="21"/>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b/>
      <sz val="14"/>
      <name val="Marianne"/>
      <family val="3"/>
    </font>
    <font>
      <sz val="9"/>
      <color indexed="18"/>
      <name val="Marianne"/>
      <family val="3"/>
    </font>
    <font>
      <sz val="10"/>
      <color indexed="9"/>
      <name val="Marianne"/>
      <family val="3"/>
    </font>
    <font>
      <b/>
      <sz val="12"/>
      <color indexed="24"/>
      <name val="Marianne"/>
      <family val="3"/>
    </font>
    <font>
      <b/>
      <sz val="14"/>
      <color indexed="23"/>
      <name val="Marianne"/>
      <family val="3"/>
    </font>
    <font>
      <vertAlign val="superscript"/>
      <sz val="10"/>
      <color indexed="9"/>
      <name val="Marianne"/>
      <family val="3"/>
    </font>
    <font>
      <sz val="8"/>
      <color indexed="8"/>
      <name val="Marianne"/>
      <family val="3"/>
    </font>
    <font>
      <sz val="10"/>
      <color rgb="FFFF0000"/>
      <name val="Arial"/>
      <family val="2"/>
    </font>
    <font>
      <sz val="12"/>
      <color rgb="FFFF0000"/>
      <name val="Arial"/>
      <family val="2"/>
    </font>
    <font>
      <sz val="10"/>
      <name val="Arial"/>
      <family val="2"/>
    </font>
    <font>
      <sz val="10"/>
      <color indexed="8"/>
      <name val="Marianne"/>
      <family val="3"/>
    </font>
    <font>
      <sz val="9"/>
      <color indexed="8"/>
      <name val="Marianne"/>
      <family val="3"/>
    </font>
    <font>
      <b/>
      <sz val="9"/>
      <color indexed="21"/>
      <name val="Marianne"/>
      <family val="3"/>
    </font>
    <font>
      <sz val="10"/>
      <color indexed="12"/>
      <name val="Marianne"/>
      <family val="3"/>
    </font>
    <font>
      <sz val="9"/>
      <color indexed="12"/>
      <name val="Marianne"/>
      <family val="3"/>
    </font>
    <font>
      <u/>
      <sz val="10"/>
      <color theme="10"/>
      <name val="Arial"/>
      <family val="2"/>
    </font>
    <font>
      <u/>
      <sz val="10"/>
      <color theme="10"/>
      <name val="Marianne"/>
      <family val="3"/>
    </font>
    <font>
      <sz val="8"/>
      <name val="Arial"/>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4" tint="0.79998168889431442"/>
        <bgColor indexed="26"/>
      </patternFill>
    </fill>
  </fills>
  <borders count="74">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hair">
        <color indexed="21"/>
      </left>
      <right style="hair">
        <color indexed="21"/>
      </right>
      <top style="thin">
        <color indexed="21"/>
      </top>
      <bottom style="hair">
        <color indexed="21"/>
      </bottom>
      <diagonal/>
    </border>
    <border>
      <left style="hair">
        <color indexed="21"/>
      </left>
      <right style="thin">
        <color indexed="21"/>
      </right>
      <top style="thin">
        <color indexed="21"/>
      </top>
      <bottom style="hair">
        <color indexed="21"/>
      </bottom>
      <diagonal/>
    </border>
    <border>
      <left/>
      <right/>
      <top style="thin">
        <color indexed="21"/>
      </top>
      <bottom/>
      <diagonal/>
    </border>
    <border>
      <left style="thin">
        <color indexed="21"/>
      </left>
      <right/>
      <top style="thin">
        <color indexed="21"/>
      </top>
      <bottom/>
      <diagonal/>
    </border>
    <border>
      <left/>
      <right style="thin">
        <color indexed="21"/>
      </right>
      <top/>
      <bottom/>
      <diagonal/>
    </border>
    <border>
      <left style="thin">
        <color indexed="21"/>
      </left>
      <right/>
      <top style="hair">
        <color indexed="21"/>
      </top>
      <bottom/>
      <diagonal/>
    </border>
    <border>
      <left/>
      <right/>
      <top style="hair">
        <color indexed="21"/>
      </top>
      <bottom/>
      <diagonal/>
    </border>
    <border>
      <left style="thin">
        <color indexed="21"/>
      </left>
      <right/>
      <top style="hair">
        <color indexed="21"/>
      </top>
      <bottom style="hair">
        <color indexed="21"/>
      </bottom>
      <diagonal/>
    </border>
    <border>
      <left/>
      <right/>
      <top/>
      <bottom style="hair">
        <color indexed="21"/>
      </bottom>
      <diagonal/>
    </border>
    <border>
      <left style="thin">
        <color indexed="21"/>
      </left>
      <right/>
      <top/>
      <bottom style="hair">
        <color indexed="21"/>
      </bottom>
      <diagonal/>
    </border>
    <border>
      <left style="thin">
        <color indexed="21"/>
      </left>
      <right/>
      <top style="hair">
        <color indexed="21"/>
      </top>
      <bottom style="thin">
        <color indexed="21"/>
      </bottom>
      <diagonal/>
    </border>
    <border>
      <left/>
      <right/>
      <top/>
      <bottom style="thin">
        <color indexed="21"/>
      </bottom>
      <diagonal/>
    </border>
    <border>
      <left/>
      <right style="thin">
        <color indexed="21"/>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s>
  <cellStyleXfs count="7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8" fillId="0" borderId="0" applyNumberFormat="0" applyFill="0" applyBorder="0" applyAlignment="0" applyProtection="0"/>
    <xf numFmtId="0" fontId="9" fillId="25" borderId="1" applyNumberFormat="0" applyAlignment="0" applyProtection="0"/>
    <xf numFmtId="0" fontId="10" fillId="0" borderId="2" applyNumberFormat="0" applyFill="0" applyAlignment="0" applyProtection="0"/>
    <xf numFmtId="173" fontId="45" fillId="0" borderId="0"/>
    <xf numFmtId="0" fontId="41" fillId="26" borderId="3" applyNumberFormat="0" applyAlignment="0" applyProtection="0"/>
    <xf numFmtId="0" fontId="42" fillId="26" borderId="3" applyNumberFormat="0" applyAlignment="0" applyProtection="0"/>
    <xf numFmtId="173" fontId="45" fillId="0" borderId="0"/>
    <xf numFmtId="0" fontId="5" fillId="0" borderId="0" applyNumberFormat="0" applyFill="0" applyBorder="0" applyProtection="0">
      <alignment horizontal="center"/>
    </xf>
    <xf numFmtId="0" fontId="44" fillId="0" borderId="0" applyNumberFormat="0" applyFill="0" applyBorder="0" applyProtection="0">
      <alignment horizontal="center"/>
    </xf>
    <xf numFmtId="0" fontId="11" fillId="7" borderId="1" applyNumberFormat="0" applyAlignment="0" applyProtection="0"/>
    <xf numFmtId="0" fontId="44" fillId="0" borderId="0">
      <alignment horizontal="center"/>
    </xf>
    <xf numFmtId="0" fontId="44" fillId="0" borderId="0">
      <alignment horizontal="center" textRotation="90"/>
    </xf>
    <xf numFmtId="0" fontId="12" fillId="3" borderId="0" applyNumberFormat="0" applyBorder="0" applyAlignment="0" applyProtection="0"/>
    <xf numFmtId="0" fontId="13" fillId="27" borderId="0" applyNumberFormat="0" applyBorder="0" applyAlignment="0" applyProtection="0"/>
    <xf numFmtId="0" fontId="45" fillId="0" borderId="0"/>
    <xf numFmtId="0" fontId="42" fillId="0" borderId="0"/>
    <xf numFmtId="0" fontId="42" fillId="0" borderId="0"/>
    <xf numFmtId="9" fontId="3"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43" fillId="0" borderId="0"/>
    <xf numFmtId="164" fontId="43" fillId="0" borderId="0"/>
    <xf numFmtId="0" fontId="4" fillId="0" borderId="0" applyNumberFormat="0" applyFill="0" applyBorder="0" applyAlignment="0" applyProtection="0"/>
    <xf numFmtId="0" fontId="43" fillId="0" borderId="0" applyNumberFormat="0" applyFill="0" applyBorder="0" applyAlignment="0" applyProtection="0"/>
    <xf numFmtId="164" fontId="4" fillId="0" borderId="0" applyFill="0" applyBorder="0" applyAlignment="0" applyProtection="0"/>
    <xf numFmtId="164" fontId="43" fillId="0" borderId="0" applyFill="0" applyBorder="0" applyAlignment="0" applyProtection="0"/>
    <xf numFmtId="0" fontId="14" fillId="4" borderId="0" applyNumberFormat="0" applyBorder="0" applyAlignment="0" applyProtection="0"/>
    <xf numFmtId="0" fontId="15" fillId="25"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6"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21" fillId="0" borderId="8" applyNumberFormat="0" applyFill="0" applyAlignment="0" applyProtection="0"/>
    <xf numFmtId="0" fontId="22" fillId="28" borderId="4" applyNumberFormat="0" applyAlignment="0" applyProtection="0"/>
    <xf numFmtId="0" fontId="69" fillId="0" borderId="0"/>
    <xf numFmtId="9" fontId="3" fillId="0" borderId="0" applyFill="0" applyBorder="0" applyAlignment="0" applyProtection="0"/>
    <xf numFmtId="0" fontId="79" fillId="0" borderId="0"/>
    <xf numFmtId="0" fontId="2" fillId="0" borderId="0"/>
    <xf numFmtId="0" fontId="3" fillId="0" borderId="0"/>
    <xf numFmtId="0" fontId="1" fillId="0" borderId="0"/>
    <xf numFmtId="0" fontId="85" fillId="0" borderId="0" applyNumberFormat="0" applyFill="0" applyBorder="0" applyAlignment="0" applyProtection="0"/>
  </cellStyleXfs>
  <cellXfs count="421">
    <xf numFmtId="0" fontId="0" fillId="0" borderId="0" xfId="0"/>
    <xf numFmtId="0" fontId="0" fillId="29" borderId="0" xfId="0" applyFill="1"/>
    <xf numFmtId="0" fontId="0" fillId="29" borderId="0" xfId="0" applyFill="1" applyAlignment="1">
      <alignment horizontal="center"/>
    </xf>
    <xf numFmtId="0" fontId="24" fillId="29" borderId="0" xfId="0" applyFont="1" applyFill="1" applyAlignment="1">
      <alignment vertical="center"/>
    </xf>
    <xf numFmtId="0" fontId="24" fillId="29" borderId="0" xfId="0" applyFont="1" applyFill="1"/>
    <xf numFmtId="0" fontId="25" fillId="29" borderId="0" xfId="0" applyFont="1" applyFill="1"/>
    <xf numFmtId="0" fontId="25" fillId="29" borderId="0" xfId="0" applyFont="1" applyFill="1" applyBorder="1"/>
    <xf numFmtId="165" fontId="25" fillId="29" borderId="0" xfId="0" applyNumberFormat="1" applyFont="1" applyFill="1"/>
    <xf numFmtId="165" fontId="25" fillId="29" borderId="0" xfId="0" applyNumberFormat="1" applyFont="1" applyFill="1" applyAlignment="1">
      <alignment horizontal="left"/>
    </xf>
    <xf numFmtId="167" fontId="0" fillId="29" borderId="0" xfId="0" applyNumberFormat="1" applyFill="1"/>
    <xf numFmtId="168" fontId="25" fillId="29" borderId="0" xfId="0" applyNumberFormat="1" applyFont="1" applyFill="1"/>
    <xf numFmtId="167" fontId="25"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30" fillId="29" borderId="0" xfId="0" applyFont="1" applyFill="1"/>
    <xf numFmtId="2" fontId="0" fillId="29" borderId="0" xfId="0" applyNumberFormat="1" applyFill="1" applyAlignment="1">
      <alignment shrinkToFit="1"/>
    </xf>
    <xf numFmtId="0" fontId="32" fillId="29" borderId="0" xfId="0" applyFont="1" applyFill="1" applyAlignment="1">
      <alignment horizontal="center"/>
    </xf>
    <xf numFmtId="0" fontId="34" fillId="29" borderId="0" xfId="0" applyFont="1" applyFill="1"/>
    <xf numFmtId="0" fontId="35" fillId="29" borderId="0" xfId="0" applyFont="1" applyFill="1" applyBorder="1" applyAlignment="1">
      <alignment horizontal="center" vertical="center" wrapText="1"/>
    </xf>
    <xf numFmtId="169" fontId="25" fillId="29" borderId="10" xfId="0" applyNumberFormat="1" applyFont="1" applyFill="1" applyBorder="1" applyAlignment="1">
      <alignment horizontal="right" vertical="center"/>
    </xf>
    <xf numFmtId="4" fontId="25" fillId="29" borderId="11" xfId="0" applyNumberFormat="1" applyFont="1" applyFill="1" applyBorder="1" applyAlignment="1">
      <alignment horizontal="center"/>
    </xf>
    <xf numFmtId="169" fontId="25" fillId="29" borderId="11" xfId="0" applyNumberFormat="1" applyFont="1" applyFill="1" applyBorder="1" applyAlignment="1">
      <alignment horizontal="right" vertical="center"/>
    </xf>
    <xf numFmtId="168" fontId="25" fillId="29" borderId="0" xfId="0" applyNumberFormat="1" applyFont="1" applyFill="1" applyBorder="1"/>
    <xf numFmtId="169" fontId="25" fillId="29" borderId="12" xfId="0" applyNumberFormat="1" applyFont="1" applyFill="1" applyBorder="1" applyAlignment="1">
      <alignment horizontal="right" vertical="center"/>
    </xf>
    <xf numFmtId="4" fontId="25" fillId="29" borderId="12" xfId="0" applyNumberFormat="1" applyFont="1" applyFill="1" applyBorder="1" applyAlignment="1">
      <alignment horizontal="center"/>
    </xf>
    <xf numFmtId="4" fontId="25" fillId="29" borderId="10" xfId="0" applyNumberFormat="1" applyFont="1" applyFill="1" applyBorder="1" applyAlignment="1">
      <alignment horizontal="center"/>
    </xf>
    <xf numFmtId="0" fontId="36" fillId="29" borderId="0" xfId="0" applyFont="1" applyFill="1" applyAlignment="1"/>
    <xf numFmtId="0" fontId="27" fillId="29" borderId="0" xfId="0" applyFont="1" applyFill="1"/>
    <xf numFmtId="2" fontId="25" fillId="29" borderId="11" xfId="0" applyNumberFormat="1" applyFont="1" applyFill="1" applyBorder="1" applyAlignment="1">
      <alignment horizontal="center"/>
    </xf>
    <xf numFmtId="2" fontId="0" fillId="29" borderId="0" xfId="0" applyNumberFormat="1" applyFill="1"/>
    <xf numFmtId="165" fontId="0" fillId="29" borderId="0" xfId="0" applyNumberFormat="1" applyFill="1"/>
    <xf numFmtId="171" fontId="25" fillId="29" borderId="0" xfId="0" applyNumberFormat="1" applyFont="1" applyFill="1"/>
    <xf numFmtId="0" fontId="23" fillId="29" borderId="0" xfId="0" applyFont="1" applyFill="1"/>
    <xf numFmtId="168" fontId="25" fillId="29" borderId="0" xfId="0" applyNumberFormat="1" applyFont="1" applyFill="1" applyAlignment="1">
      <alignment horizontal="left"/>
    </xf>
    <xf numFmtId="0" fontId="39" fillId="29" borderId="0" xfId="0" applyFont="1" applyFill="1" applyAlignment="1">
      <alignment horizontal="left"/>
    </xf>
    <xf numFmtId="0" fontId="31" fillId="29" borderId="0" xfId="0" applyFont="1" applyFill="1"/>
    <xf numFmtId="0" fontId="33" fillId="29" borderId="0" xfId="0" applyFont="1" applyFill="1"/>
    <xf numFmtId="0" fontId="39" fillId="29" borderId="0" xfId="0" applyFont="1" applyFill="1" applyAlignment="1">
      <alignment horizontal="center"/>
    </xf>
    <xf numFmtId="0" fontId="26" fillId="29" borderId="0" xfId="0" applyFont="1" applyFill="1" applyBorder="1" applyAlignment="1">
      <alignment horizontal="center" vertical="center" wrapText="1"/>
    </xf>
    <xf numFmtId="0" fontId="25" fillId="29" borderId="0" xfId="0" applyFont="1" applyFill="1" applyBorder="1" applyAlignment="1">
      <alignment horizontal="right"/>
    </xf>
    <xf numFmtId="0" fontId="25" fillId="29" borderId="0" xfId="0" applyFont="1" applyFill="1" applyBorder="1" applyAlignment="1">
      <alignment horizontal="center" vertical="center" wrapText="1"/>
    </xf>
    <xf numFmtId="172" fontId="25" fillId="29" borderId="10" xfId="0" applyNumberFormat="1" applyFont="1" applyFill="1" applyBorder="1" applyAlignment="1">
      <alignment horizontal="center" vertical="center"/>
    </xf>
    <xf numFmtId="4" fontId="25" fillId="29" borderId="0" xfId="0" applyNumberFormat="1" applyFont="1" applyFill="1" applyBorder="1" applyAlignment="1">
      <alignment horizontal="center"/>
    </xf>
    <xf numFmtId="172" fontId="25" fillId="29" borderId="11" xfId="0" applyNumberFormat="1" applyFont="1" applyFill="1" applyBorder="1" applyAlignment="1">
      <alignment horizontal="center" vertical="center"/>
    </xf>
    <xf numFmtId="0" fontId="27" fillId="29" borderId="0" xfId="0" applyFont="1" applyFill="1" applyBorder="1"/>
    <xf numFmtId="172" fontId="25" fillId="29" borderId="12" xfId="0" applyNumberFormat="1" applyFont="1" applyFill="1" applyBorder="1" applyAlignment="1">
      <alignment horizontal="center" vertical="center"/>
    </xf>
    <xf numFmtId="0" fontId="25" fillId="29" borderId="0" xfId="0" applyFont="1" applyFill="1" applyBorder="1" applyAlignment="1">
      <alignment horizontal="center"/>
    </xf>
    <xf numFmtId="0" fontId="25" fillId="29" borderId="0" xfId="0" applyFont="1" applyFill="1" applyAlignment="1">
      <alignment horizontal="center"/>
    </xf>
    <xf numFmtId="0" fontId="25" fillId="29" borderId="0" xfId="0" applyFont="1" applyFill="1" applyBorder="1" applyAlignment="1">
      <alignment horizontal="center" vertical="center"/>
    </xf>
    <xf numFmtId="0" fontId="25" fillId="29" borderId="0" xfId="0" applyFont="1" applyFill="1" applyAlignment="1">
      <alignment horizontal="center" vertical="center"/>
    </xf>
    <xf numFmtId="0" fontId="27" fillId="29" borderId="0" xfId="0" applyFont="1" applyFill="1" applyBorder="1" applyAlignment="1">
      <alignment horizontal="left" vertical="center" wrapText="1"/>
    </xf>
    <xf numFmtId="0" fontId="37" fillId="29" borderId="0" xfId="0" applyFont="1" applyFill="1" applyBorder="1" applyAlignment="1">
      <alignment vertical="center"/>
    </xf>
    <xf numFmtId="0" fontId="25" fillId="29" borderId="0" xfId="0" applyFont="1" applyFill="1" applyBorder="1" applyAlignment="1">
      <alignment horizontal="right" vertical="center" wrapText="1"/>
    </xf>
    <xf numFmtId="0" fontId="25" fillId="29" borderId="0" xfId="0" applyFont="1" applyFill="1" applyBorder="1" applyAlignment="1">
      <alignment vertical="center"/>
    </xf>
    <xf numFmtId="0" fontId="25" fillId="29" borderId="0" xfId="0" applyFont="1" applyFill="1" applyBorder="1" applyAlignment="1">
      <alignment horizontal="center" wrapText="1"/>
    </xf>
    <xf numFmtId="2" fontId="25" fillId="29" borderId="0" xfId="0" applyNumberFormat="1" applyFont="1" applyFill="1" applyBorder="1" applyAlignment="1">
      <alignment horizontal="center"/>
    </xf>
    <xf numFmtId="0" fontId="40" fillId="29" borderId="0" xfId="0" applyFont="1" applyFill="1"/>
    <xf numFmtId="172" fontId="25" fillId="29" borderId="0" xfId="0" applyNumberFormat="1" applyFont="1" applyFill="1" applyAlignment="1">
      <alignment horizontal="center" vertical="center"/>
    </xf>
    <xf numFmtId="0" fontId="28" fillId="29" borderId="0" xfId="0" applyFont="1" applyFill="1" applyBorder="1" applyAlignment="1">
      <alignment horizontal="center"/>
    </xf>
    <xf numFmtId="0" fontId="38" fillId="29" borderId="0" xfId="0" applyFont="1" applyFill="1" applyBorder="1" applyAlignment="1">
      <alignment horizontal="left" wrapText="1"/>
    </xf>
    <xf numFmtId="166" fontId="25" fillId="29" borderId="0" xfId="0" applyNumberFormat="1" applyFont="1" applyFill="1"/>
    <xf numFmtId="167" fontId="25" fillId="29" borderId="0" xfId="0" applyNumberFormat="1" applyFont="1" applyFill="1" applyBorder="1" applyAlignment="1">
      <alignment horizontal="center"/>
    </xf>
    <xf numFmtId="166" fontId="25" fillId="29" borderId="0" xfId="0" applyNumberFormat="1" applyFont="1" applyFill="1" applyBorder="1"/>
    <xf numFmtId="165" fontId="25" fillId="29" borderId="0" xfId="0" applyNumberFormat="1" applyFont="1" applyFill="1" applyBorder="1"/>
    <xf numFmtId="10" fontId="25" fillId="29" borderId="0" xfId="0" applyNumberFormat="1" applyFont="1" applyFill="1" applyBorder="1" applyAlignment="1">
      <alignment horizontal="center"/>
    </xf>
    <xf numFmtId="9" fontId="3" fillId="29" borderId="0" xfId="48" applyFill="1"/>
    <xf numFmtId="0" fontId="25" fillId="29" borderId="0" xfId="47" applyFont="1" applyFill="1" applyAlignment="1">
      <alignment horizontal="left"/>
    </xf>
    <xf numFmtId="0" fontId="47" fillId="29" borderId="0" xfId="47" applyFont="1" applyFill="1" applyAlignment="1">
      <alignment horizontal="left"/>
    </xf>
    <xf numFmtId="167" fontId="25" fillId="29" borderId="0" xfId="47" applyNumberFormat="1" applyFont="1" applyFill="1" applyAlignment="1">
      <alignment horizontal="left"/>
    </xf>
    <xf numFmtId="165" fontId="25" fillId="29" borderId="0" xfId="47" applyNumberFormat="1" applyFont="1" applyFill="1" applyAlignment="1">
      <alignment horizontal="left"/>
    </xf>
    <xf numFmtId="0" fontId="48" fillId="29" borderId="0" xfId="0" applyFont="1" applyFill="1"/>
    <xf numFmtId="167" fontId="48" fillId="29" borderId="9" xfId="0" applyNumberFormat="1" applyFont="1" applyFill="1" applyBorder="1" applyAlignment="1">
      <alignment horizontal="center"/>
    </xf>
    <xf numFmtId="166" fontId="48" fillId="29" borderId="11" xfId="0" applyNumberFormat="1" applyFont="1" applyFill="1" applyBorder="1" applyAlignment="1">
      <alignment horizontal="center"/>
    </xf>
    <xf numFmtId="0" fontId="49" fillId="29" borderId="0" xfId="0" applyFont="1" applyFill="1"/>
    <xf numFmtId="0" fontId="49" fillId="29" borderId="0" xfId="0" applyFont="1" applyFill="1" applyAlignment="1">
      <alignment horizontal="center"/>
    </xf>
    <xf numFmtId="0" fontId="50" fillId="29" borderId="0" xfId="0" applyFont="1" applyFill="1" applyAlignment="1">
      <alignment vertical="center"/>
    </xf>
    <xf numFmtId="0" fontId="50" fillId="29" borderId="0" xfId="0" applyFont="1" applyFill="1"/>
    <xf numFmtId="0" fontId="50" fillId="29" borderId="0" xfId="0" applyFont="1" applyFill="1" applyAlignment="1">
      <alignment horizontal="center"/>
    </xf>
    <xf numFmtId="0" fontId="51" fillId="29" borderId="0" xfId="0" applyFont="1" applyFill="1" applyBorder="1" applyAlignment="1">
      <alignment horizontal="left"/>
    </xf>
    <xf numFmtId="2" fontId="52" fillId="29" borderId="0" xfId="0" applyNumberFormat="1" applyFont="1" applyFill="1" applyBorder="1" applyAlignment="1">
      <alignment horizontal="left" vertical="center"/>
    </xf>
    <xf numFmtId="0" fontId="52" fillId="29" borderId="0" xfId="0" applyFont="1" applyFill="1" applyBorder="1" applyAlignment="1">
      <alignment horizontal="left" vertical="center"/>
    </xf>
    <xf numFmtId="0" fontId="52" fillId="29" borderId="0" xfId="0" applyFont="1" applyFill="1" applyAlignment="1">
      <alignment horizontal="left" vertical="center"/>
    </xf>
    <xf numFmtId="0" fontId="49" fillId="29" borderId="0" xfId="0" applyFont="1" applyFill="1" applyAlignment="1"/>
    <xf numFmtId="0" fontId="48" fillId="29" borderId="0" xfId="0" applyFont="1" applyFill="1" applyBorder="1"/>
    <xf numFmtId="165" fontId="48" fillId="29" borderId="0" xfId="0" applyNumberFormat="1" applyFont="1" applyFill="1"/>
    <xf numFmtId="167" fontId="49" fillId="29" borderId="0" xfId="0" applyNumberFormat="1" applyFont="1" applyFill="1"/>
    <xf numFmtId="0" fontId="54" fillId="29" borderId="0" xfId="0" applyFont="1" applyFill="1" applyBorder="1" applyAlignment="1">
      <alignment horizontal="center"/>
    </xf>
    <xf numFmtId="2" fontId="52" fillId="29" borderId="0" xfId="0" applyNumberFormat="1" applyFont="1" applyFill="1" applyAlignment="1">
      <alignment horizontal="left" vertical="center"/>
    </xf>
    <xf numFmtId="2" fontId="49" fillId="29" borderId="0" xfId="0" applyNumberFormat="1" applyFont="1" applyFill="1" applyAlignment="1"/>
    <xf numFmtId="0" fontId="49" fillId="29" borderId="0" xfId="0" applyFont="1" applyFill="1" applyAlignment="1">
      <alignment horizontal="left"/>
    </xf>
    <xf numFmtId="167" fontId="48" fillId="29" borderId="13" xfId="0" applyNumberFormat="1" applyFont="1" applyFill="1" applyBorder="1" applyAlignment="1">
      <alignment horizontal="center"/>
    </xf>
    <xf numFmtId="0" fontId="48" fillId="29" borderId="14" xfId="0" applyFont="1" applyFill="1" applyBorder="1"/>
    <xf numFmtId="0" fontId="48" fillId="29" borderId="15" xfId="0" applyFont="1" applyFill="1" applyBorder="1"/>
    <xf numFmtId="0" fontId="48" fillId="29" borderId="16" xfId="0" applyFont="1" applyFill="1" applyBorder="1"/>
    <xf numFmtId="0" fontId="48" fillId="29" borderId="17" xfId="0" applyFont="1" applyFill="1" applyBorder="1"/>
    <xf numFmtId="10" fontId="48" fillId="29" borderId="0" xfId="0" applyNumberFormat="1" applyFont="1" applyFill="1" applyBorder="1" applyAlignment="1">
      <alignment horizontal="center"/>
    </xf>
    <xf numFmtId="2" fontId="57" fillId="29" borderId="0" xfId="0" applyNumberFormat="1" applyFont="1" applyFill="1" applyBorder="1" applyAlignment="1">
      <alignment horizontal="left" vertical="center"/>
    </xf>
    <xf numFmtId="9" fontId="57" fillId="29" borderId="0" xfId="0" applyNumberFormat="1" applyFont="1" applyFill="1" applyBorder="1" applyAlignment="1">
      <alignment horizontal="center" vertical="center"/>
    </xf>
    <xf numFmtId="0" fontId="56" fillId="29" borderId="0" xfId="0" applyFont="1" applyFill="1" applyBorder="1" applyAlignment="1">
      <alignment horizontal="left" wrapText="1"/>
    </xf>
    <xf numFmtId="166" fontId="48" fillId="29" borderId="11" xfId="0" applyNumberFormat="1" applyFont="1" applyFill="1" applyBorder="1" applyAlignment="1">
      <alignment horizontal="right"/>
    </xf>
    <xf numFmtId="0" fontId="48" fillId="29" borderId="9" xfId="0" applyFont="1" applyFill="1" applyBorder="1"/>
    <xf numFmtId="9" fontId="48" fillId="29" borderId="18" xfId="48" applyFont="1" applyFill="1" applyBorder="1" applyAlignment="1">
      <alignment horizontal="center"/>
    </xf>
    <xf numFmtId="167" fontId="48" fillId="29" borderId="0" xfId="0" applyNumberFormat="1" applyFont="1" applyFill="1"/>
    <xf numFmtId="9" fontId="49" fillId="29" borderId="0" xfId="48" applyFont="1" applyFill="1"/>
    <xf numFmtId="0" fontId="48" fillId="29" borderId="0" xfId="47" applyFont="1" applyFill="1" applyAlignment="1">
      <alignment horizontal="left"/>
    </xf>
    <xf numFmtId="0" fontId="59" fillId="29" borderId="0" xfId="47" applyFont="1" applyFill="1" applyAlignment="1">
      <alignment horizontal="left"/>
    </xf>
    <xf numFmtId="168" fontId="48" fillId="29" borderId="0" xfId="0" applyNumberFormat="1" applyFont="1" applyFill="1" applyAlignment="1">
      <alignment horizontal="left"/>
    </xf>
    <xf numFmtId="168" fontId="48" fillId="29" borderId="0" xfId="0" applyNumberFormat="1" applyFont="1" applyFill="1"/>
    <xf numFmtId="167" fontId="48" fillId="29" borderId="0" xfId="47" applyNumberFormat="1" applyFont="1" applyFill="1" applyAlignment="1">
      <alignment horizontal="left"/>
    </xf>
    <xf numFmtId="165" fontId="48" fillId="29" borderId="0" xfId="47" applyNumberFormat="1" applyFont="1" applyFill="1" applyAlignment="1">
      <alignment horizontal="left"/>
    </xf>
    <xf numFmtId="168" fontId="48" fillId="29" borderId="0" xfId="0" applyNumberFormat="1" applyFont="1" applyFill="1" applyBorder="1" applyAlignment="1">
      <alignment horizontal="center"/>
    </xf>
    <xf numFmtId="3" fontId="48" fillId="29" borderId="0" xfId="0" applyNumberFormat="1" applyFont="1" applyFill="1" applyBorder="1" applyAlignment="1">
      <alignment horizontal="center"/>
    </xf>
    <xf numFmtId="3" fontId="0" fillId="29" borderId="0" xfId="0" applyNumberFormat="1" applyFill="1"/>
    <xf numFmtId="3" fontId="48" fillId="29" borderId="11" xfId="0" applyNumberFormat="1" applyFont="1" applyFill="1" applyBorder="1" applyAlignment="1">
      <alignment horizontal="center"/>
    </xf>
    <xf numFmtId="3" fontId="49" fillId="29" borderId="0" xfId="0" applyNumberFormat="1" applyFont="1" applyFill="1"/>
    <xf numFmtId="174" fontId="3" fillId="29" borderId="0" xfId="48" applyNumberFormat="1" applyFill="1"/>
    <xf numFmtId="169" fontId="49" fillId="29" borderId="0" xfId="0" applyNumberFormat="1" applyFont="1" applyFill="1" applyAlignment="1">
      <alignment horizontal="right" vertical="center"/>
    </xf>
    <xf numFmtId="169" fontId="50" fillId="29" borderId="0" xfId="0" applyNumberFormat="1" applyFont="1" applyFill="1" applyAlignment="1">
      <alignment horizontal="right" vertical="center"/>
    </xf>
    <xf numFmtId="0" fontId="61" fillId="29" borderId="0" xfId="0" applyFont="1" applyFill="1" applyAlignment="1">
      <alignment horizontal="left"/>
    </xf>
    <xf numFmtId="169" fontId="61" fillId="29" borderId="0" xfId="0" applyNumberFormat="1" applyFont="1" applyFill="1" applyAlignment="1">
      <alignment horizontal="right" vertical="center"/>
    </xf>
    <xf numFmtId="2" fontId="52" fillId="29" borderId="0" xfId="0" applyNumberFormat="1" applyFont="1" applyFill="1" applyAlignment="1">
      <alignment horizontal="center" vertical="center" shrinkToFit="1"/>
    </xf>
    <xf numFmtId="2" fontId="49" fillId="29" borderId="0" xfId="0" applyNumberFormat="1" applyFont="1" applyFill="1" applyAlignment="1">
      <alignment horizontal="justify" shrinkToFit="1"/>
    </xf>
    <xf numFmtId="2" fontId="49" fillId="29" borderId="0" xfId="0" applyNumberFormat="1" applyFont="1" applyFill="1" applyAlignment="1">
      <alignment shrinkToFit="1"/>
    </xf>
    <xf numFmtId="0" fontId="57" fillId="29" borderId="0" xfId="0" applyFont="1" applyFill="1" applyAlignment="1">
      <alignment horizontal="left"/>
    </xf>
    <xf numFmtId="0" fontId="57" fillId="29" borderId="0" xfId="0" applyFont="1" applyFill="1" applyAlignment="1">
      <alignment horizontal="center"/>
    </xf>
    <xf numFmtId="0" fontId="63" fillId="29" borderId="0" xfId="0" applyFont="1" applyFill="1"/>
    <xf numFmtId="169" fontId="48" fillId="29" borderId="10" xfId="0" applyNumberFormat="1" applyFont="1" applyFill="1" applyBorder="1" applyAlignment="1">
      <alignment horizontal="right" vertical="center"/>
    </xf>
    <xf numFmtId="169" fontId="48" fillId="29" borderId="11" xfId="0" applyNumberFormat="1" applyFont="1" applyFill="1" applyBorder="1" applyAlignment="1">
      <alignment horizontal="right" vertical="center"/>
    </xf>
    <xf numFmtId="169" fontId="48" fillId="29" borderId="12" xfId="0" applyNumberFormat="1" applyFont="1" applyFill="1" applyBorder="1" applyAlignment="1">
      <alignment horizontal="right" vertical="center"/>
    </xf>
    <xf numFmtId="0" fontId="65" fillId="29" borderId="0" xfId="0" applyFont="1" applyFill="1" applyAlignment="1"/>
    <xf numFmtId="168" fontId="48" fillId="29" borderId="0" xfId="0" applyNumberFormat="1" applyFont="1" applyFill="1" applyBorder="1"/>
    <xf numFmtId="2" fontId="48" fillId="29" borderId="0" xfId="0" applyNumberFormat="1" applyFont="1" applyFill="1"/>
    <xf numFmtId="2" fontId="67" fillId="29" borderId="0" xfId="0" applyNumberFormat="1" applyFont="1" applyFill="1"/>
    <xf numFmtId="0" fontId="67" fillId="29" borderId="0" xfId="0" applyFont="1" applyFill="1"/>
    <xf numFmtId="2" fontId="68" fillId="29" borderId="0" xfId="0" applyNumberFormat="1" applyFont="1" applyFill="1"/>
    <xf numFmtId="0" fontId="68" fillId="29" borderId="0" xfId="0" applyFont="1" applyFill="1"/>
    <xf numFmtId="170" fontId="48" fillId="29" borderId="0" xfId="0" applyNumberFormat="1" applyFont="1" applyFill="1"/>
    <xf numFmtId="2" fontId="49" fillId="29" borderId="0" xfId="0" applyNumberFormat="1" applyFont="1" applyFill="1"/>
    <xf numFmtId="169" fontId="48" fillId="29" borderId="0" xfId="0" applyNumberFormat="1" applyFont="1" applyFill="1" applyBorder="1" applyAlignment="1">
      <alignment horizontal="right" vertical="center"/>
    </xf>
    <xf numFmtId="4" fontId="48" fillId="29" borderId="0" xfId="0" applyNumberFormat="1" applyFont="1" applyFill="1" applyAlignment="1">
      <alignment horizontal="center"/>
    </xf>
    <xf numFmtId="168" fontId="48" fillId="29" borderId="18" xfId="0" applyNumberFormat="1" applyFont="1" applyFill="1" applyBorder="1" applyAlignment="1">
      <alignment horizontal="center"/>
    </xf>
    <xf numFmtId="0" fontId="49" fillId="29" borderId="14" xfId="0" applyFont="1" applyFill="1" applyBorder="1"/>
    <xf numFmtId="0" fontId="49" fillId="29" borderId="15" xfId="0" applyFont="1" applyFill="1" applyBorder="1"/>
    <xf numFmtId="0" fontId="49" fillId="29" borderId="14" xfId="0" applyFont="1" applyFill="1" applyBorder="1" applyAlignment="1">
      <alignment horizontal="left" vertical="center" wrapText="1"/>
    </xf>
    <xf numFmtId="0" fontId="66" fillId="29" borderId="14" xfId="0" applyFont="1" applyFill="1" applyBorder="1" applyAlignment="1">
      <alignment vertical="center"/>
    </xf>
    <xf numFmtId="0" fontId="49" fillId="29" borderId="23" xfId="0" applyFont="1" applyFill="1" applyBorder="1"/>
    <xf numFmtId="169" fontId="48" fillId="29" borderId="24" xfId="0" applyNumberFormat="1" applyFont="1" applyFill="1" applyBorder="1" applyAlignment="1">
      <alignment horizontal="right" vertical="center"/>
    </xf>
    <xf numFmtId="168" fontId="48" fillId="29" borderId="25" xfId="0" applyNumberFormat="1" applyFont="1" applyFill="1" applyBorder="1" applyAlignment="1">
      <alignment horizontal="center"/>
    </xf>
    <xf numFmtId="0" fontId="53" fillId="29" borderId="26" xfId="0" applyFont="1" applyFill="1" applyBorder="1" applyAlignment="1">
      <alignment horizontal="center" vertical="center" wrapText="1"/>
    </xf>
    <xf numFmtId="169" fontId="53" fillId="29" borderId="27" xfId="0" applyNumberFormat="1" applyFont="1" applyFill="1" applyBorder="1" applyAlignment="1">
      <alignment horizontal="center" vertical="center"/>
    </xf>
    <xf numFmtId="0" fontId="64" fillId="29" borderId="27" xfId="0" applyFont="1" applyFill="1" applyBorder="1" applyAlignment="1">
      <alignment horizontal="center" vertical="center"/>
    </xf>
    <xf numFmtId="0" fontId="64" fillId="29" borderId="28" xfId="0" applyFont="1" applyFill="1" applyBorder="1" applyAlignment="1">
      <alignment horizontal="center" vertical="center" wrapText="1"/>
    </xf>
    <xf numFmtId="0" fontId="26" fillId="29" borderId="26" xfId="0" applyFont="1" applyFill="1" applyBorder="1" applyAlignment="1">
      <alignment horizontal="center" vertical="center" wrapText="1"/>
    </xf>
    <xf numFmtId="169" fontId="26" fillId="29" borderId="27" xfId="0" applyNumberFormat="1" applyFont="1" applyFill="1" applyBorder="1" applyAlignment="1">
      <alignment horizontal="center" vertical="center"/>
    </xf>
    <xf numFmtId="0" fontId="35" fillId="29" borderId="27" xfId="0" applyFont="1" applyFill="1" applyBorder="1" applyAlignment="1">
      <alignment horizontal="center" vertical="center" wrapText="1"/>
    </xf>
    <xf numFmtId="0" fontId="35" fillId="29" borderId="27" xfId="0" applyFont="1" applyFill="1" applyBorder="1" applyAlignment="1">
      <alignment horizontal="center" vertical="center"/>
    </xf>
    <xf numFmtId="0" fontId="27" fillId="29" borderId="14" xfId="0" applyFont="1" applyFill="1" applyBorder="1"/>
    <xf numFmtId="0" fontId="27" fillId="29" borderId="15" xfId="0" applyFont="1" applyFill="1" applyBorder="1"/>
    <xf numFmtId="0" fontId="27" fillId="29" borderId="14" xfId="0" applyFont="1" applyFill="1" applyBorder="1" applyAlignment="1">
      <alignment horizontal="left" vertical="center" wrapText="1"/>
    </xf>
    <xf numFmtId="0" fontId="37" fillId="29" borderId="14" xfId="0" applyFont="1" applyFill="1" applyBorder="1" applyAlignment="1">
      <alignment vertical="center"/>
    </xf>
    <xf numFmtId="168" fontId="25" fillId="29" borderId="18" xfId="0" applyNumberFormat="1" applyFont="1" applyFill="1" applyBorder="1"/>
    <xf numFmtId="0" fontId="27" fillId="29" borderId="23" xfId="0" applyFont="1" applyFill="1" applyBorder="1"/>
    <xf numFmtId="169" fontId="25" fillId="29" borderId="24" xfId="0" applyNumberFormat="1" applyFont="1" applyFill="1" applyBorder="1" applyAlignment="1">
      <alignment horizontal="right" vertical="center"/>
    </xf>
    <xf numFmtId="4" fontId="25" fillId="29" borderId="24" xfId="0" applyNumberFormat="1" applyFont="1" applyFill="1" applyBorder="1" applyAlignment="1">
      <alignment horizontal="center"/>
    </xf>
    <xf numFmtId="172" fontId="25" fillId="29" borderId="24" xfId="0" applyNumberFormat="1" applyFont="1" applyFill="1" applyBorder="1" applyAlignment="1">
      <alignment horizontal="center" vertical="center"/>
    </xf>
    <xf numFmtId="168" fontId="25" fillId="29" borderId="25" xfId="0" applyNumberFormat="1" applyFont="1" applyFill="1" applyBorder="1"/>
    <xf numFmtId="9" fontId="49" fillId="29" borderId="0" xfId="0" applyNumberFormat="1" applyFont="1" applyFill="1"/>
    <xf numFmtId="172" fontId="25" fillId="29" borderId="33" xfId="0" applyNumberFormat="1" applyFont="1" applyFill="1" applyBorder="1" applyAlignment="1">
      <alignment horizontal="center" vertical="center"/>
    </xf>
    <xf numFmtId="172" fontId="25" fillId="29" borderId="34" xfId="0" applyNumberFormat="1" applyFont="1" applyFill="1" applyBorder="1" applyAlignment="1">
      <alignment horizontal="center" vertical="center"/>
    </xf>
    <xf numFmtId="172" fontId="25" fillId="29" borderId="35" xfId="0" applyNumberFormat="1" applyFont="1" applyFill="1" applyBorder="1" applyAlignment="1">
      <alignment horizontal="center" vertical="center"/>
    </xf>
    <xf numFmtId="172" fontId="25" fillId="29" borderId="36" xfId="0" applyNumberFormat="1" applyFont="1" applyFill="1" applyBorder="1" applyAlignment="1">
      <alignment horizontal="center" vertical="center"/>
    </xf>
    <xf numFmtId="166" fontId="25" fillId="29" borderId="0" xfId="0" applyNumberFormat="1" applyFont="1" applyFill="1" applyBorder="1" applyAlignment="1">
      <alignment horizontal="center"/>
    </xf>
    <xf numFmtId="9" fontId="3" fillId="29" borderId="0" xfId="48" applyFill="1" applyAlignment="1">
      <alignment horizontal="center"/>
    </xf>
    <xf numFmtId="168" fontId="49" fillId="29" borderId="0" xfId="0" applyNumberFormat="1" applyFont="1" applyFill="1"/>
    <xf numFmtId="9" fontId="3" fillId="29" borderId="0" xfId="48" applyFill="1" applyAlignment="1">
      <alignment horizontal="left"/>
    </xf>
    <xf numFmtId="9" fontId="48" fillId="29" borderId="19" xfId="48" applyFont="1" applyFill="1" applyBorder="1" applyAlignment="1">
      <alignment horizontal="center"/>
    </xf>
    <xf numFmtId="172" fontId="25" fillId="30" borderId="33" xfId="0" applyNumberFormat="1" applyFont="1" applyFill="1" applyBorder="1" applyAlignment="1">
      <alignment horizontal="center" vertical="center"/>
    </xf>
    <xf numFmtId="172" fontId="25" fillId="30" borderId="34" xfId="0" applyNumberFormat="1" applyFont="1" applyFill="1" applyBorder="1" applyAlignment="1">
      <alignment horizontal="center" vertical="center"/>
    </xf>
    <xf numFmtId="172" fontId="25" fillId="30" borderId="35" xfId="0" applyNumberFormat="1" applyFont="1" applyFill="1" applyBorder="1" applyAlignment="1">
      <alignment horizontal="center" vertical="center"/>
    </xf>
    <xf numFmtId="0" fontId="54" fillId="29" borderId="0" xfId="0" applyFont="1" applyFill="1" applyBorder="1" applyAlignment="1">
      <alignment horizontal="center"/>
    </xf>
    <xf numFmtId="2" fontId="52" fillId="29" borderId="0" xfId="0" applyNumberFormat="1" applyFont="1" applyFill="1" applyBorder="1" applyAlignment="1">
      <alignment horizontal="left" vertical="center"/>
    </xf>
    <xf numFmtId="9" fontId="25" fillId="29" borderId="18" xfId="48" applyFont="1" applyFill="1" applyBorder="1" applyAlignment="1">
      <alignment horizontal="center"/>
    </xf>
    <xf numFmtId="9" fontId="25" fillId="29" borderId="21" xfId="48" applyFont="1" applyFill="1" applyBorder="1" applyAlignment="1">
      <alignment horizontal="center"/>
    </xf>
    <xf numFmtId="9" fontId="25" fillId="29" borderId="22" xfId="48" applyFont="1" applyFill="1" applyBorder="1" applyAlignment="1">
      <alignment horizontal="center"/>
    </xf>
    <xf numFmtId="9" fontId="48" fillId="29" borderId="21" xfId="48" applyFont="1" applyFill="1" applyBorder="1" applyAlignment="1">
      <alignment horizontal="center"/>
    </xf>
    <xf numFmtId="9" fontId="48" fillId="29" borderId="22" xfId="48" applyFont="1" applyFill="1" applyBorder="1" applyAlignment="1">
      <alignment horizontal="center"/>
    </xf>
    <xf numFmtId="3" fontId="48" fillId="29" borderId="9" xfId="0" applyNumberFormat="1" applyFont="1" applyFill="1" applyBorder="1" applyAlignment="1">
      <alignment horizontal="center"/>
    </xf>
    <xf numFmtId="3" fontId="48" fillId="0" borderId="9" xfId="0" applyNumberFormat="1" applyFont="1" applyFill="1" applyBorder="1" applyAlignment="1">
      <alignment horizontal="center"/>
    </xf>
    <xf numFmtId="166" fontId="48" fillId="29" borderId="9" xfId="0" applyNumberFormat="1" applyFont="1" applyFill="1" applyBorder="1" applyAlignment="1">
      <alignment horizontal="center"/>
    </xf>
    <xf numFmtId="9" fontId="48" fillId="29" borderId="9" xfId="48" applyFont="1" applyFill="1" applyBorder="1" applyAlignment="1">
      <alignment horizontal="center"/>
    </xf>
    <xf numFmtId="0" fontId="25" fillId="29" borderId="14" xfId="0" applyFont="1" applyFill="1" applyBorder="1"/>
    <xf numFmtId="3" fontId="48" fillId="29" borderId="13" xfId="0" applyNumberFormat="1" applyFont="1" applyFill="1" applyBorder="1" applyAlignment="1">
      <alignment horizontal="center"/>
    </xf>
    <xf numFmtId="174" fontId="48" fillId="29" borderId="20" xfId="0" applyNumberFormat="1" applyFont="1" applyFill="1" applyBorder="1" applyAlignment="1">
      <alignment horizontal="center"/>
    </xf>
    <xf numFmtId="174" fontId="49" fillId="29" borderId="0" xfId="0" applyNumberFormat="1" applyFont="1" applyFill="1"/>
    <xf numFmtId="166" fontId="48" fillId="29" borderId="18" xfId="0" applyNumberFormat="1" applyFont="1" applyFill="1" applyBorder="1" applyAlignment="1">
      <alignment horizontal="center"/>
    </xf>
    <xf numFmtId="0" fontId="48" fillId="29" borderId="23" xfId="0" applyFont="1" applyFill="1" applyBorder="1"/>
    <xf numFmtId="167" fontId="48" fillId="29" borderId="24" xfId="0" applyNumberFormat="1" applyFont="1" applyFill="1" applyBorder="1" applyAlignment="1">
      <alignment horizontal="center"/>
    </xf>
    <xf numFmtId="9" fontId="48" fillId="29" borderId="13" xfId="48" applyFont="1" applyFill="1" applyBorder="1" applyAlignment="1">
      <alignment horizontal="center"/>
    </xf>
    <xf numFmtId="0" fontId="70" fillId="29" borderId="0" xfId="46" applyFont="1" applyFill="1"/>
    <xf numFmtId="0" fontId="71" fillId="29" borderId="0" xfId="46" applyFont="1" applyFill="1"/>
    <xf numFmtId="0" fontId="50" fillId="29" borderId="0" xfId="46" applyFont="1" applyFill="1" applyAlignment="1">
      <alignment vertical="center"/>
    </xf>
    <xf numFmtId="0" fontId="50" fillId="29" borderId="0" xfId="46" applyFont="1" applyFill="1"/>
    <xf numFmtId="0" fontId="50" fillId="29" borderId="0" xfId="46" applyFont="1" applyFill="1" applyAlignment="1">
      <alignment horizontal="center"/>
    </xf>
    <xf numFmtId="0" fontId="72" fillId="29" borderId="0" xfId="46" applyFont="1" applyFill="1"/>
    <xf numFmtId="2" fontId="52" fillId="29" borderId="0" xfId="46" applyNumberFormat="1" applyFont="1" applyFill="1" applyBorder="1" applyAlignment="1">
      <alignment horizontal="left" vertical="center" wrapText="1"/>
    </xf>
    <xf numFmtId="2" fontId="71" fillId="29" borderId="0" xfId="46" applyNumberFormat="1" applyFont="1" applyFill="1" applyAlignment="1"/>
    <xf numFmtId="0" fontId="72" fillId="29" borderId="0" xfId="46" applyFont="1" applyFill="1" applyAlignment="1">
      <alignment shrinkToFit="1"/>
    </xf>
    <xf numFmtId="0" fontId="48" fillId="29" borderId="0" xfId="46" applyFont="1" applyFill="1"/>
    <xf numFmtId="0" fontId="73" fillId="29" borderId="0" xfId="46" applyFont="1" applyFill="1"/>
    <xf numFmtId="0" fontId="52" fillId="29" borderId="0" xfId="46" applyFont="1" applyFill="1" applyBorder="1" applyAlignment="1">
      <alignment horizontal="left" vertical="center"/>
    </xf>
    <xf numFmtId="0" fontId="52" fillId="29" borderId="0" xfId="46" applyFont="1" applyFill="1" applyAlignment="1">
      <alignment horizontal="left" vertical="center"/>
    </xf>
    <xf numFmtId="0" fontId="71" fillId="29" borderId="0" xfId="46" applyFont="1" applyFill="1" applyAlignment="1"/>
    <xf numFmtId="9" fontId="49" fillId="29" borderId="0" xfId="71" applyFont="1" applyFill="1" applyBorder="1"/>
    <xf numFmtId="0" fontId="48" fillId="29" borderId="0" xfId="46" applyFont="1" applyFill="1" applyBorder="1"/>
    <xf numFmtId="0" fontId="53" fillId="29" borderId="0" xfId="46" applyFont="1" applyFill="1" applyBorder="1" applyAlignment="1">
      <alignment horizontal="center" vertical="center" wrapText="1"/>
    </xf>
    <xf numFmtId="0" fontId="48" fillId="29" borderId="11" xfId="46" applyFont="1" applyFill="1" applyBorder="1"/>
    <xf numFmtId="167" fontId="48" fillId="29" borderId="39" xfId="46" applyNumberFormat="1" applyFont="1" applyFill="1" applyBorder="1" applyAlignment="1">
      <alignment horizontal="center"/>
    </xf>
    <xf numFmtId="3" fontId="48" fillId="29" borderId="29" xfId="46" applyNumberFormat="1" applyFont="1" applyFill="1" applyBorder="1" applyAlignment="1">
      <alignment horizontal="center"/>
    </xf>
    <xf numFmtId="166" fontId="48" fillId="29" borderId="0" xfId="46" applyNumberFormat="1" applyFont="1" applyFill="1" applyBorder="1"/>
    <xf numFmtId="167" fontId="48" fillId="29" borderId="0" xfId="46" applyNumberFormat="1" applyFont="1" applyFill="1" applyAlignment="1">
      <alignment horizontal="left"/>
    </xf>
    <xf numFmtId="3" fontId="76" fillId="29" borderId="29" xfId="46" applyNumberFormat="1" applyFont="1" applyFill="1" applyBorder="1" applyAlignment="1">
      <alignment horizontal="left"/>
    </xf>
    <xf numFmtId="3" fontId="76" fillId="29" borderId="39" xfId="46" applyNumberFormat="1" applyFont="1" applyFill="1" applyBorder="1" applyAlignment="1">
      <alignment horizontal="center"/>
    </xf>
    <xf numFmtId="3" fontId="76" fillId="30" borderId="29" xfId="46" applyNumberFormat="1" applyFont="1" applyFill="1" applyBorder="1" applyAlignment="1">
      <alignment horizontal="center"/>
    </xf>
    <xf numFmtId="3" fontId="48" fillId="29" borderId="0" xfId="46" applyNumberFormat="1" applyFont="1" applyFill="1"/>
    <xf numFmtId="167" fontId="48" fillId="29" borderId="0" xfId="46" applyNumberFormat="1" applyFont="1" applyFill="1" applyBorder="1" applyAlignment="1">
      <alignment horizontal="center"/>
    </xf>
    <xf numFmtId="3" fontId="48" fillId="29" borderId="11" xfId="46" applyNumberFormat="1" applyFont="1" applyFill="1" applyBorder="1" applyAlignment="1">
      <alignment horizontal="center"/>
    </xf>
    <xf numFmtId="3" fontId="48" fillId="29" borderId="33" xfId="46" applyNumberFormat="1" applyFont="1" applyFill="1" applyBorder="1" applyAlignment="1">
      <alignment horizontal="center"/>
    </xf>
    <xf numFmtId="3" fontId="76" fillId="29" borderId="11" xfId="46" applyNumberFormat="1" applyFont="1" applyFill="1" applyBorder="1" applyAlignment="1">
      <alignment horizontal="left"/>
    </xf>
    <xf numFmtId="3" fontId="76" fillId="29" borderId="0" xfId="46" applyNumberFormat="1" applyFont="1" applyFill="1" applyBorder="1" applyAlignment="1">
      <alignment horizontal="center"/>
    </xf>
    <xf numFmtId="3" fontId="76" fillId="30" borderId="11" xfId="46" applyNumberFormat="1" applyFont="1" applyFill="1" applyBorder="1" applyAlignment="1">
      <alignment horizontal="center"/>
    </xf>
    <xf numFmtId="167" fontId="48" fillId="29" borderId="11" xfId="46" applyNumberFormat="1" applyFont="1" applyFill="1" applyBorder="1" applyAlignment="1">
      <alignment horizontal="center"/>
    </xf>
    <xf numFmtId="3" fontId="76" fillId="29" borderId="10" xfId="46" applyNumberFormat="1" applyFont="1" applyFill="1" applyBorder="1" applyAlignment="1">
      <alignment horizontal="left"/>
    </xf>
    <xf numFmtId="3" fontId="76" fillId="29" borderId="43" xfId="46" applyNumberFormat="1" applyFont="1" applyFill="1" applyBorder="1" applyAlignment="1">
      <alignment horizontal="center"/>
    </xf>
    <xf numFmtId="3" fontId="48" fillId="30" borderId="10" xfId="46" applyNumberFormat="1" applyFont="1" applyFill="1" applyBorder="1" applyAlignment="1">
      <alignment horizontal="center"/>
    </xf>
    <xf numFmtId="3" fontId="48" fillId="30" borderId="11" xfId="46" applyNumberFormat="1" applyFont="1" applyFill="1" applyBorder="1" applyAlignment="1">
      <alignment horizontal="center"/>
    </xf>
    <xf numFmtId="3" fontId="48" fillId="31" borderId="11" xfId="46" applyNumberFormat="1" applyFont="1" applyFill="1" applyBorder="1" applyAlignment="1">
      <alignment horizontal="center"/>
    </xf>
    <xf numFmtId="3" fontId="76" fillId="29" borderId="12" xfId="46" applyNumberFormat="1" applyFont="1" applyFill="1" applyBorder="1" applyAlignment="1">
      <alignment horizontal="left"/>
    </xf>
    <xf numFmtId="3" fontId="76" fillId="29" borderId="45" xfId="46" applyNumberFormat="1" applyFont="1" applyFill="1" applyBorder="1" applyAlignment="1">
      <alignment horizontal="center"/>
    </xf>
    <xf numFmtId="3" fontId="48" fillId="30" borderId="12" xfId="46" applyNumberFormat="1" applyFont="1" applyFill="1" applyBorder="1" applyAlignment="1">
      <alignment horizontal="center"/>
    </xf>
    <xf numFmtId="9" fontId="49" fillId="29" borderId="0" xfId="48" applyFont="1" applyFill="1" applyBorder="1"/>
    <xf numFmtId="0" fontId="48" fillId="29" borderId="9" xfId="46" applyFont="1" applyFill="1" applyBorder="1"/>
    <xf numFmtId="3" fontId="48" fillId="29" borderId="9" xfId="46" applyNumberFormat="1" applyFont="1" applyFill="1" applyBorder="1" applyAlignment="1">
      <alignment horizontal="center"/>
    </xf>
    <xf numFmtId="9" fontId="25" fillId="29" borderId="19" xfId="48" applyFont="1" applyFill="1" applyBorder="1" applyAlignment="1">
      <alignment horizontal="center"/>
    </xf>
    <xf numFmtId="165" fontId="48" fillId="29" borderId="0" xfId="46" applyNumberFormat="1" applyFont="1" applyFill="1" applyBorder="1"/>
    <xf numFmtId="175" fontId="48" fillId="31" borderId="41" xfId="46" applyNumberFormat="1" applyFont="1" applyFill="1" applyBorder="1" applyAlignment="1">
      <alignment horizontal="center"/>
    </xf>
    <xf numFmtId="167" fontId="48" fillId="29" borderId="13" xfId="46" applyNumberFormat="1" applyFont="1" applyFill="1" applyBorder="1" applyAlignment="1">
      <alignment horizontal="center"/>
    </xf>
    <xf numFmtId="166" fontId="48" fillId="29" borderId="20" xfId="46" applyNumberFormat="1" applyFont="1" applyFill="1" applyBorder="1" applyAlignment="1">
      <alignment horizontal="center"/>
    </xf>
    <xf numFmtId="10" fontId="48" fillId="29" borderId="0" xfId="46" applyNumberFormat="1" applyFont="1" applyFill="1" applyBorder="1" applyAlignment="1">
      <alignment horizontal="center"/>
    </xf>
    <xf numFmtId="3" fontId="76" fillId="29" borderId="24" xfId="46" applyNumberFormat="1" applyFont="1" applyFill="1" applyBorder="1" applyAlignment="1">
      <alignment horizontal="left"/>
    </xf>
    <xf numFmtId="3" fontId="76" fillId="29" borderId="48" xfId="46" applyNumberFormat="1" applyFont="1" applyFill="1" applyBorder="1" applyAlignment="1">
      <alignment horizontal="center"/>
    </xf>
    <xf numFmtId="3" fontId="48" fillId="30" borderId="24" xfId="46" applyNumberFormat="1" applyFont="1" applyFill="1" applyBorder="1" applyAlignment="1">
      <alignment horizontal="center"/>
    </xf>
    <xf numFmtId="3" fontId="48" fillId="31" borderId="24" xfId="46" applyNumberFormat="1" applyFont="1" applyFill="1" applyBorder="1" applyAlignment="1">
      <alignment horizontal="center"/>
    </xf>
    <xf numFmtId="175" fontId="48" fillId="31" borderId="49" xfId="46" applyNumberFormat="1" applyFont="1" applyFill="1" applyBorder="1" applyAlignment="1">
      <alignment horizontal="center"/>
    </xf>
    <xf numFmtId="3" fontId="3" fillId="29" borderId="0" xfId="48" applyNumberFormat="1" applyFill="1"/>
    <xf numFmtId="3" fontId="71" fillId="29" borderId="0" xfId="46" applyNumberFormat="1" applyFont="1" applyFill="1"/>
    <xf numFmtId="0" fontId="54" fillId="29" borderId="0" xfId="46" applyFont="1" applyFill="1" applyBorder="1" applyAlignment="1">
      <alignment horizontal="left"/>
    </xf>
    <xf numFmtId="0" fontId="54" fillId="29" borderId="0" xfId="46" applyFont="1" applyFill="1" applyAlignment="1">
      <alignment horizontal="center"/>
    </xf>
    <xf numFmtId="0" fontId="71" fillId="29" borderId="0" xfId="46" applyFont="1" applyFill="1" applyBorder="1" applyAlignment="1"/>
    <xf numFmtId="2" fontId="52" fillId="29" borderId="0" xfId="46" applyNumberFormat="1" applyFont="1" applyFill="1" applyBorder="1" applyAlignment="1">
      <alignment horizontal="left" vertical="center"/>
    </xf>
    <xf numFmtId="2" fontId="52" fillId="29" borderId="0" xfId="46" applyNumberFormat="1" applyFont="1" applyFill="1" applyAlignment="1">
      <alignment horizontal="left" vertical="center"/>
    </xf>
    <xf numFmtId="2" fontId="57" fillId="29" borderId="0" xfId="46" applyNumberFormat="1" applyFont="1" applyFill="1" applyBorder="1" applyAlignment="1">
      <alignment horizontal="left" vertical="center"/>
    </xf>
    <xf numFmtId="0" fontId="71" fillId="29" borderId="0" xfId="46" applyFont="1" applyFill="1" applyAlignment="1">
      <alignment horizontal="center"/>
    </xf>
    <xf numFmtId="167" fontId="48" fillId="29" borderId="0" xfId="46" applyNumberFormat="1" applyFont="1" applyFill="1"/>
    <xf numFmtId="0" fontId="48" fillId="29" borderId="14" xfId="46" applyFont="1" applyFill="1" applyBorder="1"/>
    <xf numFmtId="3" fontId="48" fillId="29" borderId="0" xfId="46" applyNumberFormat="1" applyFont="1" applyFill="1" applyBorder="1" applyAlignment="1">
      <alignment horizontal="center"/>
    </xf>
    <xf numFmtId="9" fontId="48" fillId="29" borderId="0" xfId="48" applyFont="1" applyFill="1" applyBorder="1" applyAlignment="1">
      <alignment horizontal="center"/>
    </xf>
    <xf numFmtId="166" fontId="48" fillId="29" borderId="0" xfId="46" applyNumberFormat="1" applyFont="1" applyFill="1" applyBorder="1" applyAlignment="1">
      <alignment horizontal="center"/>
    </xf>
    <xf numFmtId="0" fontId="48" fillId="29" borderId="15" xfId="46" applyFont="1" applyFill="1" applyBorder="1"/>
    <xf numFmtId="3" fontId="48" fillId="29" borderId="12" xfId="46" applyNumberFormat="1" applyFont="1" applyFill="1" applyBorder="1" applyAlignment="1">
      <alignment horizontal="center"/>
    </xf>
    <xf numFmtId="165" fontId="48" fillId="29" borderId="0" xfId="46" applyNumberFormat="1" applyFont="1" applyFill="1" applyBorder="1" applyAlignment="1">
      <alignment horizontal="center"/>
    </xf>
    <xf numFmtId="168" fontId="48" fillId="29" borderId="0" xfId="46" applyNumberFormat="1" applyFont="1" applyFill="1" applyBorder="1"/>
    <xf numFmtId="0" fontId="60" fillId="29" borderId="0" xfId="46" applyFont="1" applyFill="1" applyBorder="1" applyAlignment="1">
      <alignment horizontal="center"/>
    </xf>
    <xf numFmtId="175" fontId="48" fillId="29" borderId="0" xfId="46" applyNumberFormat="1" applyFont="1" applyFill="1" applyBorder="1"/>
    <xf numFmtId="0" fontId="77" fillId="29" borderId="0" xfId="0" applyFont="1" applyFill="1"/>
    <xf numFmtId="0" fontId="0" fillId="29" borderId="0" xfId="0" applyFill="1" applyBorder="1"/>
    <xf numFmtId="0" fontId="57" fillId="29" borderId="0" xfId="46" applyFont="1" applyFill="1" applyAlignment="1">
      <alignment horizontal="left"/>
    </xf>
    <xf numFmtId="0" fontId="78" fillId="29" borderId="0" xfId="0" applyFont="1" applyFill="1"/>
    <xf numFmtId="0" fontId="79" fillId="29" borderId="0" xfId="72" applyFill="1"/>
    <xf numFmtId="0" fontId="24" fillId="29" borderId="0" xfId="72" applyFont="1" applyFill="1" applyAlignment="1">
      <alignment vertical="center"/>
    </xf>
    <xf numFmtId="0" fontId="24" fillId="29" borderId="0" xfId="72" applyFont="1" applyFill="1"/>
    <xf numFmtId="0" fontId="39" fillId="29" borderId="0" xfId="72" applyFont="1" applyFill="1" applyAlignment="1">
      <alignment horizontal="left"/>
    </xf>
    <xf numFmtId="0" fontId="31" fillId="29" borderId="0" xfId="72" applyFont="1" applyFill="1"/>
    <xf numFmtId="0" fontId="25" fillId="29" borderId="0" xfId="72" applyFont="1" applyFill="1"/>
    <xf numFmtId="0" fontId="33" fillId="29" borderId="0" xfId="72" applyFont="1" applyFill="1"/>
    <xf numFmtId="0" fontId="25" fillId="29" borderId="0" xfId="72" applyFont="1" applyFill="1" applyBorder="1"/>
    <xf numFmtId="0" fontId="34" fillId="29" borderId="0" xfId="72" applyFont="1" applyFill="1"/>
    <xf numFmtId="0" fontId="32" fillId="29" borderId="0" xfId="72" applyFont="1" applyFill="1" applyAlignment="1">
      <alignment horizontal="center"/>
    </xf>
    <xf numFmtId="0" fontId="26" fillId="29" borderId="50" xfId="72" applyFont="1" applyFill="1" applyBorder="1" applyAlignment="1">
      <alignment horizontal="center" vertical="center" wrapText="1"/>
    </xf>
    <xf numFmtId="0" fontId="26" fillId="29" borderId="51" xfId="72" applyFont="1" applyFill="1" applyBorder="1" applyAlignment="1">
      <alignment horizontal="center" vertical="center" wrapText="1"/>
    </xf>
    <xf numFmtId="0" fontId="26" fillId="29" borderId="52" xfId="72" applyFont="1" applyFill="1" applyBorder="1" applyAlignment="1">
      <alignment horizontal="center" vertical="center" wrapText="1"/>
    </xf>
    <xf numFmtId="0" fontId="26" fillId="29" borderId="53" xfId="72" applyFont="1" applyFill="1" applyBorder="1" applyAlignment="1">
      <alignment horizontal="center" vertical="center"/>
    </xf>
    <xf numFmtId="0" fontId="26" fillId="29" borderId="54" xfId="72" applyFont="1" applyFill="1" applyBorder="1" applyAlignment="1">
      <alignment horizontal="center" vertical="center"/>
    </xf>
    <xf numFmtId="0" fontId="39" fillId="29" borderId="0" xfId="72" applyFont="1" applyFill="1" applyAlignment="1">
      <alignment horizontal="center"/>
    </xf>
    <xf numFmtId="0" fontId="26" fillId="29" borderId="0" xfId="72" applyFont="1" applyFill="1" applyBorder="1" applyAlignment="1">
      <alignment horizontal="center" vertical="center" wrapText="1"/>
    </xf>
    <xf numFmtId="0" fontId="25" fillId="29" borderId="0" xfId="72" applyFont="1" applyFill="1" applyBorder="1" applyAlignment="1">
      <alignment horizontal="right"/>
    </xf>
    <xf numFmtId="0" fontId="25" fillId="29" borderId="0" xfId="72" applyFont="1" applyFill="1" applyBorder="1" applyAlignment="1">
      <alignment horizontal="center" vertical="center" wrapText="1"/>
    </xf>
    <xf numFmtId="0" fontId="35" fillId="29" borderId="55" xfId="72" applyFont="1" applyFill="1" applyBorder="1" applyAlignment="1">
      <alignment horizontal="center" vertical="center" wrapText="1"/>
    </xf>
    <xf numFmtId="4" fontId="25" fillId="29" borderId="56" xfId="72" applyNumberFormat="1" applyFont="1" applyFill="1" applyBorder="1" applyAlignment="1">
      <alignment horizontal="center"/>
    </xf>
    <xf numFmtId="4" fontId="25" fillId="29" borderId="57" xfId="72" applyNumberFormat="1" applyFont="1" applyFill="1" applyBorder="1" applyAlignment="1">
      <alignment horizontal="center"/>
    </xf>
    <xf numFmtId="172" fontId="25" fillId="29" borderId="58" xfId="72" applyNumberFormat="1" applyFont="1" applyFill="1" applyBorder="1" applyAlignment="1">
      <alignment horizontal="center" vertical="center"/>
    </xf>
    <xf numFmtId="172" fontId="25" fillId="29" borderId="59" xfId="72" applyNumberFormat="1" applyFont="1" applyFill="1" applyBorder="1" applyAlignment="1">
      <alignment horizontal="center" vertical="center"/>
    </xf>
    <xf numFmtId="4" fontId="25" fillId="29" borderId="0" xfId="72" applyNumberFormat="1" applyFont="1" applyFill="1" applyBorder="1" applyAlignment="1">
      <alignment horizontal="center"/>
    </xf>
    <xf numFmtId="168" fontId="25" fillId="29" borderId="0" xfId="72" applyNumberFormat="1" applyFont="1" applyFill="1" applyBorder="1"/>
    <xf numFmtId="0" fontId="35" fillId="29" borderId="60" xfId="72" applyFont="1" applyFill="1" applyBorder="1" applyAlignment="1">
      <alignment horizontal="center" vertical="center" wrapText="1"/>
    </xf>
    <xf numFmtId="4" fontId="25" fillId="29" borderId="61" xfId="72" applyNumberFormat="1" applyFont="1" applyFill="1" applyBorder="1" applyAlignment="1">
      <alignment horizontal="center"/>
    </xf>
    <xf numFmtId="4" fontId="25" fillId="29" borderId="62" xfId="72" applyNumberFormat="1" applyFont="1" applyFill="1" applyBorder="1" applyAlignment="1">
      <alignment horizontal="center"/>
    </xf>
    <xf numFmtId="172" fontId="25" fillId="29" borderId="63" xfId="72" applyNumberFormat="1" applyFont="1" applyFill="1" applyBorder="1" applyAlignment="1">
      <alignment horizontal="center" vertical="center"/>
    </xf>
    <xf numFmtId="172" fontId="25" fillId="29" borderId="64" xfId="72" applyNumberFormat="1" applyFont="1" applyFill="1" applyBorder="1" applyAlignment="1">
      <alignment horizontal="center" vertical="center"/>
    </xf>
    <xf numFmtId="0" fontId="3" fillId="29" borderId="0" xfId="72" applyFont="1" applyFill="1" applyBorder="1"/>
    <xf numFmtId="0" fontId="3" fillId="29" borderId="0" xfId="72" applyFont="1" applyFill="1"/>
    <xf numFmtId="0" fontId="25" fillId="29" borderId="0" xfId="72" applyFont="1" applyFill="1" applyBorder="1" applyAlignment="1">
      <alignment horizontal="center"/>
    </xf>
    <xf numFmtId="0" fontId="25" fillId="29" borderId="0" xfId="72" applyFont="1" applyFill="1" applyAlignment="1">
      <alignment horizontal="center"/>
    </xf>
    <xf numFmtId="172" fontId="25" fillId="30" borderId="64" xfId="72" applyNumberFormat="1" applyFont="1" applyFill="1" applyBorder="1" applyAlignment="1">
      <alignment horizontal="center" vertical="center"/>
    </xf>
    <xf numFmtId="0" fontId="3" fillId="29" borderId="0" xfId="72" applyFont="1" applyFill="1" applyBorder="1" applyAlignment="1">
      <alignment horizontal="left" vertical="center" wrapText="1"/>
    </xf>
    <xf numFmtId="2" fontId="79" fillId="29" borderId="0" xfId="72" applyNumberFormat="1" applyFill="1"/>
    <xf numFmtId="0" fontId="40" fillId="29" borderId="0" xfId="72" applyFont="1" applyFill="1"/>
    <xf numFmtId="0" fontId="35" fillId="29" borderId="65" xfId="72" applyFont="1" applyFill="1" applyBorder="1" applyAlignment="1">
      <alignment horizontal="center" vertical="center" wrapText="1"/>
    </xf>
    <xf numFmtId="4" fontId="25" fillId="29" borderId="66" xfId="72" applyNumberFormat="1" applyFont="1" applyFill="1" applyBorder="1" applyAlignment="1">
      <alignment horizontal="center"/>
    </xf>
    <xf numFmtId="4" fontId="25" fillId="29" borderId="67" xfId="72" applyNumberFormat="1" applyFont="1" applyFill="1" applyBorder="1" applyAlignment="1">
      <alignment horizontal="center"/>
    </xf>
    <xf numFmtId="172" fontId="25" fillId="29" borderId="68" xfId="72" applyNumberFormat="1" applyFont="1" applyFill="1" applyBorder="1" applyAlignment="1">
      <alignment horizontal="center" vertical="center"/>
    </xf>
    <xf numFmtId="172" fontId="25" fillId="30" borderId="69" xfId="72" applyNumberFormat="1" applyFont="1" applyFill="1" applyBorder="1" applyAlignment="1">
      <alignment horizontal="center" vertical="center"/>
    </xf>
    <xf numFmtId="172" fontId="25" fillId="29" borderId="0" xfId="72" applyNumberFormat="1" applyFont="1" applyFill="1" applyAlignment="1">
      <alignment horizontal="center" vertical="center"/>
    </xf>
    <xf numFmtId="165" fontId="79" fillId="29" borderId="0" xfId="72" applyNumberFormat="1" applyFill="1"/>
    <xf numFmtId="0" fontId="2" fillId="0" borderId="0" xfId="73"/>
    <xf numFmtId="0" fontId="26" fillId="29" borderId="70" xfId="72" applyFont="1" applyFill="1" applyBorder="1" applyAlignment="1">
      <alignment horizontal="center" vertical="center"/>
    </xf>
    <xf numFmtId="172" fontId="25" fillId="29" borderId="71" xfId="72" applyNumberFormat="1" applyFont="1" applyFill="1" applyBorder="1" applyAlignment="1">
      <alignment horizontal="center" vertical="center"/>
    </xf>
    <xf numFmtId="172" fontId="25" fillId="29" borderId="72" xfId="72" applyNumberFormat="1" applyFont="1" applyFill="1" applyBorder="1" applyAlignment="1">
      <alignment horizontal="center" vertical="center"/>
    </xf>
    <xf numFmtId="172" fontId="25" fillId="29" borderId="73" xfId="72" applyNumberFormat="1" applyFont="1" applyFill="1" applyBorder="1" applyAlignment="1">
      <alignment horizontal="center" vertical="center"/>
    </xf>
    <xf numFmtId="0" fontId="80" fillId="29" borderId="0" xfId="74" applyFont="1" applyFill="1" applyAlignment="1">
      <alignment horizontal="right"/>
    </xf>
    <xf numFmtId="0" fontId="81" fillId="29" borderId="0" xfId="74" applyFont="1" applyFill="1" applyAlignment="1">
      <alignment horizontal="right"/>
    </xf>
    <xf numFmtId="0" fontId="49" fillId="0" borderId="0" xfId="74" applyFont="1"/>
    <xf numFmtId="0" fontId="3" fillId="0" borderId="0" xfId="74"/>
    <xf numFmtId="0" fontId="83" fillId="29" borderId="0" xfId="74" applyFont="1" applyFill="1"/>
    <xf numFmtId="0" fontId="83" fillId="29" borderId="0" xfId="74" applyFont="1" applyFill="1" applyAlignment="1">
      <alignment horizontal="right"/>
    </xf>
    <xf numFmtId="0" fontId="84" fillId="29" borderId="0" xfId="74" applyFont="1" applyFill="1" applyAlignment="1">
      <alignment horizontal="right"/>
    </xf>
    <xf numFmtId="0" fontId="86" fillId="29" borderId="0" xfId="76" applyFont="1" applyFill="1" applyAlignment="1">
      <alignment vertical="center" wrapText="1"/>
    </xf>
    <xf numFmtId="9" fontId="48" fillId="31" borderId="41" xfId="48" applyFont="1" applyFill="1" applyBorder="1" applyAlignment="1">
      <alignment horizontal="center"/>
    </xf>
    <xf numFmtId="9" fontId="25" fillId="31" borderId="41" xfId="48" applyFont="1" applyFill="1" applyBorder="1" applyAlignment="1">
      <alignment horizontal="center"/>
    </xf>
    <xf numFmtId="9" fontId="25" fillId="31" borderId="49" xfId="48" applyFont="1" applyFill="1" applyBorder="1" applyAlignment="1">
      <alignment horizontal="center"/>
    </xf>
    <xf numFmtId="168" fontId="48" fillId="30" borderId="33" xfId="0" applyNumberFormat="1" applyFont="1" applyFill="1" applyBorder="1" applyAlignment="1">
      <alignment horizontal="center"/>
    </xf>
    <xf numFmtId="168" fontId="48" fillId="30" borderId="34" xfId="0" applyNumberFormat="1" applyFont="1" applyFill="1" applyBorder="1" applyAlignment="1">
      <alignment horizontal="center"/>
    </xf>
    <xf numFmtId="168" fontId="48" fillId="30" borderId="35" xfId="0" applyNumberFormat="1" applyFont="1" applyFill="1" applyBorder="1" applyAlignment="1">
      <alignment horizontal="center"/>
    </xf>
    <xf numFmtId="168" fontId="48" fillId="30" borderId="34" xfId="0" applyNumberFormat="1" applyFont="1" applyFill="1" applyBorder="1" applyAlignment="1">
      <alignment horizontal="center" vertical="center"/>
    </xf>
    <xf numFmtId="168" fontId="48" fillId="30" borderId="33" xfId="0" applyNumberFormat="1" applyFont="1" applyFill="1" applyBorder="1" applyAlignment="1">
      <alignment horizontal="center" vertical="center" wrapText="1"/>
    </xf>
    <xf numFmtId="168" fontId="48" fillId="30" borderId="33" xfId="0" applyNumberFormat="1" applyFont="1" applyFill="1" applyBorder="1" applyAlignment="1">
      <alignment horizontal="center" wrapText="1"/>
    </xf>
    <xf numFmtId="168" fontId="48" fillId="30" borderId="36" xfId="0" applyNumberFormat="1" applyFont="1" applyFill="1" applyBorder="1" applyAlignment="1">
      <alignment horizontal="center"/>
    </xf>
    <xf numFmtId="0" fontId="0" fillId="29" borderId="0" xfId="0" applyFill="1" applyBorder="1"/>
    <xf numFmtId="9" fontId="57" fillId="29" borderId="0" xfId="46" applyNumberFormat="1" applyFont="1" applyFill="1" applyAlignment="1">
      <alignment horizontal="center" vertical="center"/>
    </xf>
    <xf numFmtId="0" fontId="84" fillId="29" borderId="0" xfId="74" applyFont="1" applyFill="1"/>
    <xf numFmtId="0" fontId="84" fillId="29" borderId="0" xfId="74" applyFont="1" applyFill="1" applyAlignment="1">
      <alignment vertical="center" wrapText="1"/>
    </xf>
    <xf numFmtId="0" fontId="66" fillId="30" borderId="0" xfId="74" applyFont="1" applyFill="1"/>
    <xf numFmtId="0" fontId="82" fillId="29" borderId="0" xfId="74" applyFont="1" applyFill="1"/>
    <xf numFmtId="3" fontId="83" fillId="30" borderId="0" xfId="75" applyNumberFormat="1" applyFont="1" applyFill="1" applyAlignment="1">
      <alignment wrapText="1"/>
    </xf>
    <xf numFmtId="0" fontId="83" fillId="30" borderId="0" xfId="75" applyFont="1" applyFill="1" applyAlignment="1">
      <alignment wrapText="1"/>
    </xf>
    <xf numFmtId="0" fontId="83" fillId="29" borderId="0" xfId="74" applyFont="1" applyFill="1"/>
    <xf numFmtId="0" fontId="53" fillId="29" borderId="30" xfId="0" applyFont="1" applyFill="1" applyBorder="1" applyAlignment="1">
      <alignment horizontal="center" vertical="center" wrapText="1"/>
    </xf>
    <xf numFmtId="0" fontId="53" fillId="29" borderId="25" xfId="0" applyFont="1" applyFill="1" applyBorder="1" applyAlignment="1">
      <alignment horizontal="center" vertical="center" wrapText="1"/>
    </xf>
    <xf numFmtId="0" fontId="53" fillId="29" borderId="29" xfId="0" applyFont="1" applyFill="1" applyBorder="1" applyAlignment="1">
      <alignment horizontal="center" vertical="center" wrapText="1"/>
    </xf>
    <xf numFmtId="0" fontId="53" fillId="29" borderId="24" xfId="0" applyFont="1" applyFill="1" applyBorder="1" applyAlignment="1">
      <alignment horizontal="center" vertical="center" wrapText="1"/>
    </xf>
    <xf numFmtId="0" fontId="51" fillId="29" borderId="0" xfId="0" applyFont="1" applyFill="1" applyBorder="1" applyAlignment="1">
      <alignment horizontal="left"/>
    </xf>
    <xf numFmtId="0" fontId="53" fillId="29" borderId="31" xfId="0" applyFont="1" applyFill="1" applyBorder="1" applyAlignment="1">
      <alignment horizontal="center" vertical="center" wrapText="1"/>
    </xf>
    <xf numFmtId="0" fontId="53" fillId="29" borderId="23" xfId="0" applyFont="1" applyFill="1" applyBorder="1" applyAlignment="1">
      <alignment horizontal="center" vertical="center" wrapText="1"/>
    </xf>
    <xf numFmtId="0" fontId="56" fillId="29" borderId="0" xfId="0" applyFont="1" applyFill="1" applyBorder="1" applyAlignment="1">
      <alignment horizontal="center" vertical="center" wrapText="1"/>
    </xf>
    <xf numFmtId="0" fontId="54" fillId="29" borderId="0" xfId="0" applyFont="1" applyFill="1" applyBorder="1" applyAlignment="1">
      <alignment horizontal="center"/>
    </xf>
    <xf numFmtId="2" fontId="52" fillId="29" borderId="0" xfId="0" applyNumberFormat="1" applyFont="1" applyFill="1" applyBorder="1" applyAlignment="1">
      <alignment horizontal="left" vertical="center"/>
    </xf>
    <xf numFmtId="0" fontId="28" fillId="29" borderId="0" xfId="47" applyFont="1" applyFill="1" applyBorder="1" applyAlignment="1">
      <alignment horizontal="left"/>
    </xf>
    <xf numFmtId="0" fontId="28" fillId="29" borderId="32" xfId="47" applyFont="1" applyFill="1" applyBorder="1" applyAlignment="1">
      <alignment horizontal="left"/>
    </xf>
    <xf numFmtId="0" fontId="49" fillId="29" borderId="0" xfId="0" applyFont="1" applyFill="1" applyBorder="1" applyAlignment="1"/>
    <xf numFmtId="0" fontId="28" fillId="29" borderId="0" xfId="0" applyFont="1" applyFill="1" applyBorder="1" applyAlignment="1">
      <alignment horizontal="center"/>
    </xf>
    <xf numFmtId="0" fontId="38" fillId="29" borderId="0" xfId="0" applyFont="1" applyFill="1" applyBorder="1" applyAlignment="1">
      <alignment horizontal="left" wrapText="1"/>
    </xf>
    <xf numFmtId="0" fontId="53" fillId="30" borderId="29" xfId="0" applyFont="1" applyFill="1" applyBorder="1" applyAlignment="1">
      <alignment horizontal="center" vertical="center" wrapText="1"/>
    </xf>
    <xf numFmtId="0" fontId="53" fillId="30" borderId="24" xfId="0" applyFont="1" applyFill="1" applyBorder="1" applyAlignment="1">
      <alignment horizontal="center" vertical="center" wrapText="1"/>
    </xf>
    <xf numFmtId="0" fontId="27" fillId="29" borderId="0" xfId="0" applyFont="1" applyFill="1" applyBorder="1" applyAlignment="1"/>
    <xf numFmtId="0" fontId="0" fillId="29" borderId="0" xfId="0" applyFill="1" applyBorder="1"/>
    <xf numFmtId="0" fontId="50" fillId="29" borderId="0" xfId="0" applyFont="1" applyFill="1" applyBorder="1" applyAlignment="1">
      <alignment wrapText="1"/>
    </xf>
    <xf numFmtId="0" fontId="62" fillId="29" borderId="0" xfId="0" applyFont="1" applyFill="1" applyBorder="1"/>
    <xf numFmtId="0" fontId="60" fillId="29" borderId="0" xfId="0" applyFont="1" applyFill="1" applyBorder="1" applyAlignment="1">
      <alignment horizontal="center"/>
    </xf>
    <xf numFmtId="0" fontId="56" fillId="29" borderId="0" xfId="0" applyFont="1" applyFill="1" applyBorder="1" applyAlignment="1">
      <alignment horizontal="left" wrapText="1"/>
    </xf>
    <xf numFmtId="0" fontId="58" fillId="29" borderId="0" xfId="0" applyFont="1" applyFill="1" applyBorder="1" applyAlignment="1">
      <alignment horizontal="center"/>
    </xf>
    <xf numFmtId="0" fontId="33" fillId="29" borderId="0" xfId="72" applyFont="1" applyFill="1" applyBorder="1"/>
    <xf numFmtId="0" fontId="28" fillId="29" borderId="0" xfId="72" applyFont="1" applyFill="1" applyBorder="1" applyAlignment="1">
      <alignment horizontal="center"/>
    </xf>
    <xf numFmtId="0" fontId="79" fillId="29" borderId="0" xfId="72" applyFill="1" applyBorder="1"/>
    <xf numFmtId="0" fontId="39" fillId="29" borderId="0" xfId="72" applyFont="1" applyFill="1" applyBorder="1" applyAlignment="1">
      <alignment horizontal="center"/>
    </xf>
    <xf numFmtId="0" fontId="24" fillId="29" borderId="0" xfId="72" applyFont="1" applyFill="1" applyBorder="1" applyAlignment="1">
      <alignment wrapText="1"/>
    </xf>
    <xf numFmtId="0" fontId="39" fillId="29" borderId="0" xfId="72" applyFont="1" applyFill="1" applyBorder="1" applyAlignment="1">
      <alignment horizontal="left"/>
    </xf>
    <xf numFmtId="0" fontId="31" fillId="29" borderId="0" xfId="72" applyFont="1" applyFill="1" applyBorder="1"/>
    <xf numFmtId="0" fontId="52" fillId="29" borderId="0" xfId="0" applyFont="1" applyFill="1" applyBorder="1" applyAlignment="1">
      <alignment horizontal="left" vertical="center"/>
    </xf>
    <xf numFmtId="0" fontId="60" fillId="29" borderId="0" xfId="47" applyFont="1" applyFill="1" applyBorder="1" applyAlignment="1">
      <alignment horizontal="left"/>
    </xf>
    <xf numFmtId="0" fontId="39" fillId="29" borderId="0" xfId="0" applyFont="1" applyFill="1" applyBorder="1" applyAlignment="1">
      <alignment horizontal="center"/>
    </xf>
    <xf numFmtId="0" fontId="24" fillId="29" borderId="0" xfId="0" applyFont="1" applyFill="1" applyBorder="1" applyAlignment="1">
      <alignment wrapText="1"/>
    </xf>
    <xf numFmtId="0" fontId="39" fillId="29" borderId="0" xfId="0" applyFont="1" applyFill="1" applyBorder="1" applyAlignment="1">
      <alignment horizontal="left"/>
    </xf>
    <xf numFmtId="0" fontId="31" fillId="29" borderId="0" xfId="0" applyFont="1" applyFill="1" applyBorder="1"/>
    <xf numFmtId="0" fontId="33" fillId="29" borderId="0" xfId="0" applyFont="1" applyFill="1" applyBorder="1"/>
    <xf numFmtId="2" fontId="52" fillId="29" borderId="0" xfId="46" applyNumberFormat="1" applyFont="1" applyFill="1" applyBorder="1" applyAlignment="1">
      <alignment horizontal="left" vertical="center" wrapText="1"/>
    </xf>
    <xf numFmtId="0" fontId="56" fillId="29" borderId="0" xfId="46" applyFont="1" applyFill="1" applyAlignment="1">
      <alignment horizontal="center" wrapText="1"/>
    </xf>
    <xf numFmtId="0" fontId="74" fillId="29" borderId="0" xfId="46" applyFont="1" applyFill="1" applyAlignment="1">
      <alignment horizontal="left" shrinkToFit="1"/>
    </xf>
    <xf numFmtId="0" fontId="53" fillId="29" borderId="9" xfId="46" applyFont="1" applyFill="1" applyBorder="1" applyAlignment="1">
      <alignment horizontal="center" vertical="center" wrapText="1"/>
    </xf>
    <xf numFmtId="0" fontId="53" fillId="29" borderId="27" xfId="46" applyFont="1" applyFill="1" applyBorder="1" applyAlignment="1">
      <alignment horizontal="center" vertical="center" wrapText="1"/>
    </xf>
    <xf numFmtId="0" fontId="53" fillId="29" borderId="13" xfId="46" applyFont="1" applyFill="1" applyBorder="1" applyAlignment="1">
      <alignment horizontal="center" vertical="center" wrapText="1"/>
    </xf>
    <xf numFmtId="0" fontId="53" fillId="29" borderId="29" xfId="46" applyFont="1" applyFill="1" applyBorder="1" applyAlignment="1">
      <alignment horizontal="center" vertical="center" wrapText="1"/>
    </xf>
    <xf numFmtId="0" fontId="53" fillId="29" borderId="24" xfId="46" applyFont="1" applyFill="1" applyBorder="1" applyAlignment="1">
      <alignment horizontal="center" vertical="center" wrapText="1"/>
    </xf>
    <xf numFmtId="0" fontId="53" fillId="31" borderId="38" xfId="46" applyFont="1" applyFill="1" applyBorder="1" applyAlignment="1">
      <alignment horizontal="center" vertical="center" wrapText="1"/>
    </xf>
    <xf numFmtId="0" fontId="53" fillId="31" borderId="20" xfId="46" applyFont="1" applyFill="1" applyBorder="1" applyAlignment="1">
      <alignment horizontal="center" vertical="center" wrapText="1"/>
    </xf>
    <xf numFmtId="0" fontId="53" fillId="29" borderId="37" xfId="46" applyFont="1" applyFill="1" applyBorder="1" applyAlignment="1">
      <alignment horizontal="center" vertical="center" wrapText="1"/>
    </xf>
    <xf numFmtId="0" fontId="53" fillId="29" borderId="30" xfId="46" applyFont="1" applyFill="1" applyBorder="1" applyAlignment="1">
      <alignment horizontal="center" vertical="center" wrapText="1"/>
    </xf>
    <xf numFmtId="0" fontId="53" fillId="29" borderId="25" xfId="46" applyFont="1" applyFill="1" applyBorder="1" applyAlignment="1">
      <alignment horizontal="center" vertical="center" wrapText="1"/>
    </xf>
    <xf numFmtId="0" fontId="53" fillId="29" borderId="31" xfId="46" applyFont="1" applyFill="1" applyBorder="1" applyAlignment="1">
      <alignment horizontal="left" vertical="center" wrapText="1"/>
    </xf>
    <xf numFmtId="0" fontId="53" fillId="29" borderId="23" xfId="46" applyFont="1" applyFill="1" applyBorder="1" applyAlignment="1">
      <alignment horizontal="left" vertical="center" wrapText="1"/>
    </xf>
    <xf numFmtId="0" fontId="53" fillId="30" borderId="29" xfId="46" applyFont="1" applyFill="1" applyBorder="1" applyAlignment="1">
      <alignment horizontal="center" vertical="center" wrapText="1"/>
    </xf>
    <xf numFmtId="0" fontId="53" fillId="30" borderId="24" xfId="46" applyFont="1" applyFill="1" applyBorder="1" applyAlignment="1">
      <alignment horizontal="center" vertical="center" wrapText="1"/>
    </xf>
    <xf numFmtId="0" fontId="49" fillId="29" borderId="0" xfId="46" applyFont="1" applyFill="1" applyBorder="1" applyAlignment="1"/>
    <xf numFmtId="0" fontId="53" fillId="31" borderId="29" xfId="46" applyFont="1" applyFill="1" applyBorder="1" applyAlignment="1">
      <alignment horizontal="center" vertical="center" wrapText="1"/>
    </xf>
    <xf numFmtId="0" fontId="53" fillId="31" borderId="24" xfId="46" applyFont="1" applyFill="1" applyBorder="1" applyAlignment="1">
      <alignment horizontal="center" vertical="center" wrapText="1"/>
    </xf>
    <xf numFmtId="0" fontId="60" fillId="29" borderId="0" xfId="46" applyFont="1" applyFill="1" applyBorder="1" applyAlignment="1">
      <alignment horizontal="center"/>
    </xf>
    <xf numFmtId="0" fontId="53" fillId="29" borderId="26" xfId="46" applyFont="1" applyFill="1" applyBorder="1" applyAlignment="1">
      <alignment horizontal="center" vertical="center" wrapText="1"/>
    </xf>
    <xf numFmtId="0" fontId="53" fillId="29" borderId="17" xfId="46" applyFont="1" applyFill="1" applyBorder="1" applyAlignment="1">
      <alignment horizontal="center" vertical="center" wrapText="1"/>
    </xf>
    <xf numFmtId="0" fontId="48" fillId="29" borderId="40" xfId="46" applyFont="1" applyFill="1" applyBorder="1" applyAlignment="1">
      <alignment horizontal="center" vertical="center" wrapText="1"/>
    </xf>
    <xf numFmtId="0" fontId="48" fillId="29" borderId="42" xfId="46" applyFont="1" applyFill="1" applyBorder="1" applyAlignment="1">
      <alignment horizontal="center" vertical="center" wrapText="1"/>
    </xf>
    <xf numFmtId="0" fontId="48" fillId="29" borderId="44" xfId="46" applyFont="1" applyFill="1" applyBorder="1" applyAlignment="1">
      <alignment horizontal="center" vertical="center" wrapText="1"/>
    </xf>
    <xf numFmtId="0" fontId="48" fillId="29" borderId="46" xfId="46" applyFont="1" applyFill="1" applyBorder="1" applyAlignment="1">
      <alignment horizontal="center" vertical="center" wrapText="1"/>
    </xf>
    <xf numFmtId="0" fontId="48" fillId="29" borderId="47" xfId="46" applyFont="1" applyFill="1" applyBorder="1" applyAlignment="1">
      <alignment horizontal="center" vertical="center" wrapText="1"/>
    </xf>
  </cellXfs>
  <cellStyles count="7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Lien hypertexte" xfId="76" builtinId="8"/>
    <cellStyle name="Neutre" xfId="44" builtinId="28" customBuiltin="1"/>
    <cellStyle name="Normal" xfId="0" builtinId="0"/>
    <cellStyle name="Normal 2" xfId="45" xr:uid="{00000000-0005-0000-0000-00002E000000}"/>
    <cellStyle name="Normal 2 2" xfId="72" xr:uid="{00000000-0005-0000-0000-00002F000000}"/>
    <cellStyle name="Normal 3" xfId="46" xr:uid="{00000000-0005-0000-0000-000030000000}"/>
    <cellStyle name="Normal 4" xfId="47" xr:uid="{00000000-0005-0000-0000-000031000000}"/>
    <cellStyle name="Normal 5" xfId="70" xr:uid="{00000000-0005-0000-0000-000032000000}"/>
    <cellStyle name="Normal 6" xfId="73" xr:uid="{00000000-0005-0000-0000-000033000000}"/>
    <cellStyle name="Normal 6 2" xfId="75" xr:uid="{00000000-0005-0000-0000-000034000000}"/>
    <cellStyle name="Normal 7" xfId="74" xr:uid="{00000000-0005-0000-0000-000035000000}"/>
    <cellStyle name="Pourcentage" xfId="48" builtinId="5"/>
    <cellStyle name="Pourcentage 2" xfId="49" xr:uid="{00000000-0005-0000-0000-000037000000}"/>
    <cellStyle name="Pourcentage 2 2" xfId="71" xr:uid="{00000000-0005-0000-0000-000038000000}"/>
    <cellStyle name="Pourcentage 3" xfId="50" xr:uid="{00000000-0005-0000-0000-000039000000}"/>
    <cellStyle name="Result" xfId="51" xr:uid="{00000000-0005-0000-0000-00003A000000}"/>
    <cellStyle name="Result2" xfId="52" xr:uid="{00000000-0005-0000-0000-00003B000000}"/>
    <cellStyle name="Résultat" xfId="53" xr:uid="{00000000-0005-0000-0000-00003C000000}"/>
    <cellStyle name="Résultat 2" xfId="54" xr:uid="{00000000-0005-0000-0000-00003D000000}"/>
    <cellStyle name="Résultat2" xfId="55" xr:uid="{00000000-0005-0000-0000-00003E000000}"/>
    <cellStyle name="Résultat2 2" xfId="56" xr:uid="{00000000-0005-0000-0000-00003F000000}"/>
    <cellStyle name="Satisfaisant" xfId="57" builtinId="26" customBuiltin="1"/>
    <cellStyle name="Sortie" xfId="58" builtinId="21" customBuiltin="1"/>
    <cellStyle name="Texte explicatif" xfId="59" builtinId="53" customBuiltin="1"/>
    <cellStyle name="Titre 1" xfId="60" xr:uid="{00000000-0005-0000-0000-000043000000}"/>
    <cellStyle name="Titre 2" xfId="61" xr:uid="{00000000-0005-0000-0000-000044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9000000}"/>
    <cellStyle name="Titre1 2" xfId="67" xr:uid="{00000000-0005-0000-0000-00004A000000}"/>
    <cellStyle name="Total" xfId="68" builtinId="25" customBuiltin="1"/>
    <cellStyle name="Vérification" xfId="69" builtinId="23" customBuiltin="1"/>
  </cellStyles>
  <dxfs count="7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mruColors>
      <color rgb="FF9FE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7401185823872504E-2"/>
          <c:y val="0.13043928252025508"/>
          <c:w val="0.85368600107038262"/>
          <c:h val="0.59132474742515639"/>
        </c:manualLayout>
      </c:layout>
      <c:barChart>
        <c:barDir val="col"/>
        <c:grouping val="clustered"/>
        <c:varyColors val="0"/>
        <c:ser>
          <c:idx val="2"/>
          <c:order val="1"/>
          <c:tx>
            <c:strRef>
              <c:f>'Evolution_abattages-total.bovin'!$R$12:$R$13</c:f>
              <c:strCache>
                <c:ptCount val="2"/>
                <c:pt idx="0">
                  <c:v>2023</c:v>
                </c:pt>
              </c:strCache>
            </c:strRef>
          </c:tx>
          <c:spPr>
            <a:solidFill>
              <a:schemeClr val="accent6">
                <a:lumMod val="40000"/>
                <a:lumOff val="6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'Evolution_abattages-total.bovin'!$R$14:$R$25</c:f>
              <c:numCache>
                <c:formatCode>#,##0</c:formatCode>
                <c:ptCount val="12"/>
                <c:pt idx="0">
                  <c:v>7328.2089999999998</c:v>
                </c:pt>
                <c:pt idx="1">
                  <c:v>6672.7510000000002</c:v>
                </c:pt>
                <c:pt idx="2">
                  <c:v>8063.0590000000002</c:v>
                </c:pt>
                <c:pt idx="3">
                  <c:v>6748.9059999999999</c:v>
                </c:pt>
                <c:pt idx="4">
                  <c:v>7281.1360000000004</c:v>
                </c:pt>
                <c:pt idx="5">
                  <c:v>7156.1580000000004</c:v>
                </c:pt>
                <c:pt idx="6">
                  <c:v>6358.3770000000004</c:v>
                </c:pt>
                <c:pt idx="7">
                  <c:v>6845.4350000000004</c:v>
                </c:pt>
                <c:pt idx="8">
                  <c:v>6829.9530000000004</c:v>
                </c:pt>
                <c:pt idx="9">
                  <c:v>7273.2470000000003</c:v>
                </c:pt>
                <c:pt idx="10">
                  <c:v>7177.8239999999996</c:v>
                </c:pt>
                <c:pt idx="11">
                  <c:v>6484.2240000000002</c:v>
                </c:pt>
              </c:numCache>
            </c:numRef>
          </c:val>
          <c:extLst>
            <c:ext xmlns:c16="http://schemas.microsoft.com/office/drawing/2014/chart" uri="{C3380CC4-5D6E-409C-BE32-E72D297353CC}">
              <c16:uniqueId val="{00000000-3414-4A5B-89E2-D127FFF20C4B}"/>
            </c:ext>
          </c:extLst>
        </c:ser>
        <c:ser>
          <c:idx val="3"/>
          <c:order val="2"/>
          <c:tx>
            <c:strRef>
              <c:f>'Evolution_abattages-total.bovin'!$S$12:$S$13</c:f>
              <c:strCache>
                <c:ptCount val="2"/>
                <c:pt idx="0">
                  <c:v>2024</c:v>
                </c:pt>
              </c:strCache>
            </c:strRef>
          </c:tx>
          <c:spPr>
            <a:solidFill>
              <a:schemeClr val="accent1">
                <a:lumMod val="60000"/>
                <a:lumOff val="4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'Evolution_abattages-total.bovin'!$S$14:$S$25</c:f>
              <c:numCache>
                <c:formatCode>#,##0</c:formatCode>
                <c:ptCount val="12"/>
                <c:pt idx="0">
                  <c:v>7164.7820000000002</c:v>
                </c:pt>
                <c:pt idx="1">
                  <c:v>6664.0690000000004</c:v>
                </c:pt>
                <c:pt idx="2">
                  <c:v>7209.2030000000004</c:v>
                </c:pt>
                <c:pt idx="3">
                  <c:v>7130.7449999999999</c:v>
                </c:pt>
                <c:pt idx="4">
                  <c:v>7226.884</c:v>
                </c:pt>
                <c:pt idx="5">
                  <c:v>6299.165</c:v>
                </c:pt>
                <c:pt idx="6">
                  <c:v>7000.4459999999999</c:v>
                </c:pt>
                <c:pt idx="7">
                  <c:v>6456.076</c:v>
                </c:pt>
                <c:pt idx="8">
                  <c:v>6989.8760000000002</c:v>
                </c:pt>
                <c:pt idx="9">
                  <c:v>7824.3040000000001</c:v>
                </c:pt>
                <c:pt idx="10">
                  <c:v>6815.4759999999997</c:v>
                </c:pt>
                <c:pt idx="11">
                  <c:v>6983.75</c:v>
                </c:pt>
              </c:numCache>
            </c:numRef>
          </c:val>
          <c:extLst>
            <c:ext xmlns:c16="http://schemas.microsoft.com/office/drawing/2014/chart" uri="{C3380CC4-5D6E-409C-BE32-E72D297353CC}">
              <c16:uniqueId val="{00000001-3414-4A5B-89E2-D127FFF20C4B}"/>
            </c:ext>
          </c:extLst>
        </c:ser>
        <c:ser>
          <c:idx val="4"/>
          <c:order val="3"/>
          <c:tx>
            <c:strRef>
              <c:f>'Evolution_abattages-total.bovin'!$T$12:$T$13</c:f>
              <c:strCache>
                <c:ptCount val="2"/>
                <c:pt idx="0">
                  <c:v>2025</c:v>
                </c:pt>
              </c:strCache>
            </c:strRef>
          </c:tx>
          <c:invertIfNegative val="0"/>
          <c:val>
            <c:numRef>
              <c:f>'Evolution_abattages-total.bovin'!$T$14:$T$25</c:f>
              <c:numCache>
                <c:formatCode>#,##0</c:formatCode>
                <c:ptCount val="12"/>
                <c:pt idx="0">
                  <c:v>7052.1170000000002</c:v>
                </c:pt>
                <c:pt idx="1">
                  <c:v>6277.97</c:v>
                </c:pt>
                <c:pt idx="2">
                  <c:v>6697.0140000000001</c:v>
                </c:pt>
                <c:pt idx="3">
                  <c:v>7165.6930000000002</c:v>
                </c:pt>
                <c:pt idx="4">
                  <c:v>6517.9859999999999</c:v>
                </c:pt>
                <c:pt idx="5">
                  <c:v>6411.7060000000001</c:v>
                </c:pt>
                <c:pt idx="6">
                  <c:v>6900.6</c:v>
                </c:pt>
                <c:pt idx="7">
                  <c:v>6096.3540000000003</c:v>
                </c:pt>
                <c:pt idx="8">
                  <c:v>6870.4679999999998</c:v>
                </c:pt>
                <c:pt idx="9">
                  <c:v>7189.7420000000002</c:v>
                </c:pt>
                <c:pt idx="10">
                  <c:v>6468.634</c:v>
                </c:pt>
                <c:pt idx="11">
                  <c:v>7079.23</c:v>
                </c:pt>
              </c:numCache>
            </c:numRef>
          </c:val>
          <c:extLst>
            <c:ext xmlns:c16="http://schemas.microsoft.com/office/drawing/2014/chart" uri="{C3380CC4-5D6E-409C-BE32-E72D297353CC}">
              <c16:uniqueId val="{00000000-EB24-4B5E-A906-157F8696223A}"/>
            </c:ext>
          </c:extLst>
        </c:ser>
        <c:ser>
          <c:idx val="1"/>
          <c:order val="4"/>
          <c:tx>
            <c:strRef>
              <c:f>'Evolution_abattages-total.bovin'!$U$12:$U$13</c:f>
              <c:strCache>
                <c:ptCount val="2"/>
                <c:pt idx="0">
                  <c:v>2026</c:v>
                </c:pt>
              </c:strCache>
            </c:strRef>
          </c:tx>
          <c:invertIfNegative val="0"/>
          <c:val>
            <c:numRef>
              <c:f>'Evolution_abattages-total.bovin'!$U$14:$U$25</c:f>
              <c:numCache>
                <c:formatCode>#,##0</c:formatCode>
                <c:ptCount val="12"/>
                <c:pt idx="0">
                  <c:v>6543.5249999999996</c:v>
                </c:pt>
                <c:pt idx="1">
                  <c:v>6120.0029999999997</c:v>
                </c:pt>
                <c:pt idx="2">
                  <c:v>6903.6639999999998</c:v>
                </c:pt>
                <c:pt idx="3">
                  <c:v>6825.5540000000001</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'Evolution_abattages-total.bovin'!$Q$12:$Q$13</c:f>
              <c:strCache>
                <c:ptCount val="2"/>
                <c:pt idx="0">
                  <c:v>Moyenne 2018-2022</c:v>
                </c:pt>
              </c:strCache>
            </c:strRef>
          </c:tx>
          <c:spPr>
            <a:ln>
              <a:solidFill>
                <a:srgbClr val="C00000"/>
              </a:solidFill>
              <a:prstDash val="sysDash"/>
            </a:ln>
          </c:spPr>
          <c:marker>
            <c:symbol val="none"/>
          </c:marker>
          <c:val>
            <c:numRef>
              <c:f>'Evolution_abattages-total.bovin'!$Q$14:$Q$25</c:f>
              <c:numCache>
                <c:formatCode>#,##0</c:formatCode>
                <c:ptCount val="12"/>
                <c:pt idx="0">
                  <c:v>8415.8780000000006</c:v>
                </c:pt>
                <c:pt idx="1">
                  <c:v>7466.3735999999999</c:v>
                </c:pt>
                <c:pt idx="2">
                  <c:v>8755.7157999999999</c:v>
                </c:pt>
                <c:pt idx="3">
                  <c:v>8574.8961999999992</c:v>
                </c:pt>
                <c:pt idx="4">
                  <c:v>8460.4923999999992</c:v>
                </c:pt>
                <c:pt idx="5">
                  <c:v>8284.0444000000007</c:v>
                </c:pt>
                <c:pt idx="6">
                  <c:v>8233.9182000000001</c:v>
                </c:pt>
                <c:pt idx="7">
                  <c:v>8240.0378000000001</c:v>
                </c:pt>
                <c:pt idx="8">
                  <c:v>8421.4789999999994</c:v>
                </c:pt>
                <c:pt idx="9">
                  <c:v>8724.7312000000002</c:v>
                </c:pt>
                <c:pt idx="10">
                  <c:v>8274.2836000000007</c:v>
                </c:pt>
                <c:pt idx="11">
                  <c:v>7893.1486000000004</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0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2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7665317210568"/>
          <c:y val="0.13994231930250139"/>
          <c:w val="0.83606007244396319"/>
          <c:h val="0.55460550251679308"/>
        </c:manualLayout>
      </c:layout>
      <c:barChart>
        <c:barDir val="col"/>
        <c:grouping val="clustered"/>
        <c:varyColors val="0"/>
        <c:ser>
          <c:idx val="2"/>
          <c:order val="0"/>
          <c:tx>
            <c:strRef>
              <c:f>Evol_abattages_total_vaches!$R$12</c:f>
              <c:strCache>
                <c:ptCount val="1"/>
                <c:pt idx="0">
                  <c:v>2023</c:v>
                </c:pt>
              </c:strCache>
            </c:strRef>
          </c:tx>
          <c:spPr>
            <a:solidFill>
              <a:schemeClr val="accent6">
                <a:lumMod val="40000"/>
                <a:lumOff val="60000"/>
              </a:schemeClr>
            </a:solidFill>
            <a:ln w="25400">
              <a:noFill/>
            </a:ln>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Evol_abattages_total_vaches!$R$14:$R$25</c:f>
              <c:numCache>
                <c:formatCode>#,##0</c:formatCode>
                <c:ptCount val="12"/>
                <c:pt idx="0">
                  <c:v>3447.99</c:v>
                </c:pt>
                <c:pt idx="1">
                  <c:v>3158.386</c:v>
                </c:pt>
                <c:pt idx="2">
                  <c:v>3700.95</c:v>
                </c:pt>
                <c:pt idx="3">
                  <c:v>2970.1770000000001</c:v>
                </c:pt>
                <c:pt idx="4">
                  <c:v>3070.97</c:v>
                </c:pt>
                <c:pt idx="5">
                  <c:v>3175.3310000000001</c:v>
                </c:pt>
                <c:pt idx="6">
                  <c:v>2843.1089999999999</c:v>
                </c:pt>
                <c:pt idx="7">
                  <c:v>3153.0990000000002</c:v>
                </c:pt>
                <c:pt idx="8">
                  <c:v>3013.1039999999998</c:v>
                </c:pt>
                <c:pt idx="9">
                  <c:v>3148.1770000000001</c:v>
                </c:pt>
                <c:pt idx="10">
                  <c:v>3192.3580000000002</c:v>
                </c:pt>
                <c:pt idx="11">
                  <c:v>2834.951</c:v>
                </c:pt>
              </c:numCache>
            </c:numRef>
          </c:val>
          <c:extLst>
            <c:ext xmlns:c16="http://schemas.microsoft.com/office/drawing/2014/chart" uri="{C3380CC4-5D6E-409C-BE32-E72D297353CC}">
              <c16:uniqueId val="{00000000-BCBA-4D5F-B2B2-A6A10EC6FD48}"/>
            </c:ext>
          </c:extLst>
        </c:ser>
        <c:ser>
          <c:idx val="3"/>
          <c:order val="1"/>
          <c:tx>
            <c:strRef>
              <c:f>Evol_abattages_total_vaches!$S$12</c:f>
              <c:strCache>
                <c:ptCount val="1"/>
                <c:pt idx="0">
                  <c:v>2024</c:v>
                </c:pt>
              </c:strCache>
            </c:strRef>
          </c:tx>
          <c:spPr>
            <a:solidFill>
              <a:schemeClr val="accent1">
                <a:lumMod val="60000"/>
                <a:lumOff val="40000"/>
              </a:schemeClr>
            </a:solidFill>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Evol_abattages_total_vaches!$S$14:$S$25</c:f>
              <c:numCache>
                <c:formatCode>#,##0</c:formatCode>
                <c:ptCount val="12"/>
                <c:pt idx="0">
                  <c:v>3153.681</c:v>
                </c:pt>
                <c:pt idx="1">
                  <c:v>3055.5329999999999</c:v>
                </c:pt>
                <c:pt idx="2">
                  <c:v>3080.1619999999998</c:v>
                </c:pt>
                <c:pt idx="3">
                  <c:v>3051.9859999999999</c:v>
                </c:pt>
                <c:pt idx="4">
                  <c:v>3208.2060000000001</c:v>
                </c:pt>
                <c:pt idx="5">
                  <c:v>2793.857</c:v>
                </c:pt>
                <c:pt idx="6">
                  <c:v>3130.6689999999999</c:v>
                </c:pt>
                <c:pt idx="7">
                  <c:v>2984.96</c:v>
                </c:pt>
                <c:pt idx="8">
                  <c:v>3024.5520000000001</c:v>
                </c:pt>
                <c:pt idx="9">
                  <c:v>3601.8029999999999</c:v>
                </c:pt>
                <c:pt idx="10">
                  <c:v>3153.1860000000001</c:v>
                </c:pt>
                <c:pt idx="11">
                  <c:v>3179.8240000000001</c:v>
                </c:pt>
              </c:numCache>
            </c:numRef>
          </c:val>
          <c:extLst>
            <c:ext xmlns:c16="http://schemas.microsoft.com/office/drawing/2014/chart" uri="{C3380CC4-5D6E-409C-BE32-E72D297353CC}">
              <c16:uniqueId val="{00000001-BCBA-4D5F-B2B2-A6A10EC6FD48}"/>
            </c:ext>
          </c:extLst>
        </c:ser>
        <c:ser>
          <c:idx val="1"/>
          <c:order val="2"/>
          <c:tx>
            <c:strRef>
              <c:f>Evol_abattages_total_vaches!$T$12</c:f>
              <c:strCache>
                <c:ptCount val="1"/>
                <c:pt idx="0">
                  <c:v>2025</c:v>
                </c:pt>
              </c:strCache>
            </c:strRef>
          </c:tx>
          <c:spPr>
            <a:solidFill>
              <a:schemeClr val="accent1">
                <a:lumMod val="75000"/>
              </a:schemeClr>
            </a:solidFill>
          </c:spPr>
          <c:invertIfNegative val="0"/>
          <c:val>
            <c:numRef>
              <c:f>Evol_abattages_total_vaches!$T$14:$T$25</c:f>
              <c:numCache>
                <c:formatCode>#,##0</c:formatCode>
                <c:ptCount val="12"/>
                <c:pt idx="0">
                  <c:v>3367.2170000000001</c:v>
                </c:pt>
                <c:pt idx="1">
                  <c:v>2866.97</c:v>
                </c:pt>
                <c:pt idx="2">
                  <c:v>2976.2750000000001</c:v>
                </c:pt>
                <c:pt idx="3">
                  <c:v>3242.3690000000001</c:v>
                </c:pt>
                <c:pt idx="4">
                  <c:v>2876.7040000000002</c:v>
                </c:pt>
                <c:pt idx="5">
                  <c:v>2887.8069999999998</c:v>
                </c:pt>
                <c:pt idx="6">
                  <c:v>3353.2460000000001</c:v>
                </c:pt>
                <c:pt idx="7">
                  <c:v>2840.5529999999999</c:v>
                </c:pt>
                <c:pt idx="8">
                  <c:v>3100.4940000000001</c:v>
                </c:pt>
                <c:pt idx="9">
                  <c:v>3275.0990000000002</c:v>
                </c:pt>
                <c:pt idx="10">
                  <c:v>3108.174</c:v>
                </c:pt>
                <c:pt idx="11">
                  <c:v>3347.8359999999998</c:v>
                </c:pt>
              </c:numCache>
            </c:numRef>
          </c:val>
          <c:extLst>
            <c:ext xmlns:c16="http://schemas.microsoft.com/office/drawing/2014/chart" uri="{C3380CC4-5D6E-409C-BE32-E72D297353CC}">
              <c16:uniqueId val="{00000000-C976-4391-BA89-E05619CCFCBD}"/>
            </c:ext>
          </c:extLst>
        </c:ser>
        <c:ser>
          <c:idx val="4"/>
          <c:order val="3"/>
          <c:tx>
            <c:strRef>
              <c:f>Evol_abattages_total_vaches!$U$12</c:f>
              <c:strCache>
                <c:ptCount val="1"/>
                <c:pt idx="0">
                  <c:v>2026</c:v>
                </c:pt>
              </c:strCache>
            </c:strRef>
          </c:tx>
          <c:spPr>
            <a:solidFill>
              <a:schemeClr val="accent2"/>
            </a:solidFill>
          </c:spPr>
          <c:invertIfNegative val="0"/>
          <c:val>
            <c:numRef>
              <c:f>Evol_abattages_total_vaches!$U$14:$U$25</c:f>
              <c:numCache>
                <c:formatCode>#,##0</c:formatCode>
                <c:ptCount val="12"/>
                <c:pt idx="0">
                  <c:v>3032.9949999999999</c:v>
                </c:pt>
                <c:pt idx="1">
                  <c:v>2833.6729999999998</c:v>
                </c:pt>
                <c:pt idx="2">
                  <c:v>3076.8270000000002</c:v>
                </c:pt>
                <c:pt idx="3">
                  <c:v>2996.2429999999999</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Evol_abattages_total_vaches!$Q$12</c:f>
              <c:strCache>
                <c:ptCount val="1"/>
                <c:pt idx="0">
                  <c:v>Moyenne 2018-2022</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Evol_abattages_total_vaches!$Q$14:$Q$25</c:f>
              <c:numCache>
                <c:formatCode>#,##0</c:formatCode>
                <c:ptCount val="12"/>
                <c:pt idx="0">
                  <c:v>4144.2359999999999</c:v>
                </c:pt>
                <c:pt idx="1">
                  <c:v>3576.5646000000002</c:v>
                </c:pt>
                <c:pt idx="2">
                  <c:v>4124.8397999999997</c:v>
                </c:pt>
                <c:pt idx="3">
                  <c:v>3948.8319999999999</c:v>
                </c:pt>
                <c:pt idx="4">
                  <c:v>3850.9295999999999</c:v>
                </c:pt>
                <c:pt idx="5">
                  <c:v>3847.0752000000002</c:v>
                </c:pt>
                <c:pt idx="6">
                  <c:v>4004.6581999999999</c:v>
                </c:pt>
                <c:pt idx="7">
                  <c:v>4031.4086000000002</c:v>
                </c:pt>
                <c:pt idx="8">
                  <c:v>3979.5513999999998</c:v>
                </c:pt>
                <c:pt idx="9">
                  <c:v>4157.4988000000003</c:v>
                </c:pt>
                <c:pt idx="10">
                  <c:v>4021.5853999999999</c:v>
                </c:pt>
                <c:pt idx="11">
                  <c:v>3786.8760000000002</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10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9.2575165129775761E-2"/>
          <c:y val="0.10094985863932736"/>
          <c:w val="0.88190299762178748"/>
          <c:h val="0.62147212405741303"/>
        </c:manualLayout>
      </c:layout>
      <c:lineChart>
        <c:grouping val="standard"/>
        <c:varyColors val="0"/>
        <c:ser>
          <c:idx val="0"/>
          <c:order val="0"/>
          <c:tx>
            <c:strRef>
              <c:f>'cotations_Vaches_reformeP+'!$C$11</c:f>
              <c:strCache>
                <c:ptCount val="1"/>
                <c:pt idx="0">
                  <c:v>2023 STD</c:v>
                </c:pt>
              </c:strCache>
            </c:strRef>
          </c:tx>
          <c:marker>
            <c:symbol val="none"/>
          </c:marker>
          <c:val>
            <c:numRef>
              <c:f>'cotations_Vaches_reformeP+'!$C$12:$C$63</c:f>
              <c:numCache>
                <c:formatCode>#\ ##0.0</c:formatCode>
                <c:ptCount val="52"/>
                <c:pt idx="0">
                  <c:v>4.66</c:v>
                </c:pt>
                <c:pt idx="1">
                  <c:v>4.66</c:v>
                </c:pt>
                <c:pt idx="4">
                  <c:v>4.6500000000000004</c:v>
                </c:pt>
                <c:pt idx="6">
                  <c:v>4.7</c:v>
                </c:pt>
                <c:pt idx="7">
                  <c:v>4.71</c:v>
                </c:pt>
                <c:pt idx="8">
                  <c:v>4.74</c:v>
                </c:pt>
                <c:pt idx="9">
                  <c:v>4.76</c:v>
                </c:pt>
                <c:pt idx="10">
                  <c:v>4.82</c:v>
                </c:pt>
                <c:pt idx="11">
                  <c:v>4.78</c:v>
                </c:pt>
                <c:pt idx="12">
                  <c:v>4.82</c:v>
                </c:pt>
                <c:pt idx="13">
                  <c:v>4.79</c:v>
                </c:pt>
                <c:pt idx="14">
                  <c:v>4.7699999999999996</c:v>
                </c:pt>
                <c:pt idx="15">
                  <c:v>4.75</c:v>
                </c:pt>
                <c:pt idx="22">
                  <c:v>4.74</c:v>
                </c:pt>
                <c:pt idx="24">
                  <c:v>4.74</c:v>
                </c:pt>
                <c:pt idx="26">
                  <c:v>4.68</c:v>
                </c:pt>
                <c:pt idx="28">
                  <c:v>4.6399999999999997</c:v>
                </c:pt>
                <c:pt idx="37">
                  <c:v>4.7</c:v>
                </c:pt>
                <c:pt idx="39">
                  <c:v>4.6500000000000004</c:v>
                </c:pt>
                <c:pt idx="41">
                  <c:v>4.5599999999999996</c:v>
                </c:pt>
                <c:pt idx="42">
                  <c:v>4.51</c:v>
                </c:pt>
                <c:pt idx="44">
                  <c:v>4.32</c:v>
                </c:pt>
                <c:pt idx="45">
                  <c:v>4.24</c:v>
                </c:pt>
                <c:pt idx="46">
                  <c:v>4.13</c:v>
                </c:pt>
                <c:pt idx="47">
                  <c:v>4.0199999999999996</c:v>
                </c:pt>
                <c:pt idx="48">
                  <c:v>3.93</c:v>
                </c:pt>
              </c:numCache>
            </c:numRef>
          </c:val>
          <c:smooth val="0"/>
          <c:extLst>
            <c:ext xmlns:c16="http://schemas.microsoft.com/office/drawing/2014/chart" uri="{C3380CC4-5D6E-409C-BE32-E72D297353CC}">
              <c16:uniqueId val="{00000000-FDB1-4CAB-98BF-0C1DA7113D5C}"/>
            </c:ext>
          </c:extLst>
        </c:ser>
        <c:ser>
          <c:idx val="1"/>
          <c:order val="1"/>
          <c:tx>
            <c:strRef>
              <c:f>'cotations_Vaches_reformeP+'!$D$11</c:f>
              <c:strCache>
                <c:ptCount val="1"/>
                <c:pt idx="0">
                  <c:v>2024 STD</c:v>
                </c:pt>
              </c:strCache>
            </c:strRef>
          </c:tx>
          <c:marker>
            <c:symbol val="none"/>
          </c:marker>
          <c:val>
            <c:numRef>
              <c:f>'cotations_Vaches_reformeP+'!$D$12:$D$63</c:f>
              <c:numCache>
                <c:formatCode>#\ ##0.0</c:formatCode>
                <c:ptCount val="52"/>
                <c:pt idx="0">
                  <c:v>4</c:v>
                </c:pt>
                <c:pt idx="1">
                  <c:v>4.03</c:v>
                </c:pt>
                <c:pt idx="2">
                  <c:v>4.0599999999999996</c:v>
                </c:pt>
                <c:pt idx="3">
                  <c:v>4.09</c:v>
                </c:pt>
                <c:pt idx="4">
                  <c:v>4.13</c:v>
                </c:pt>
                <c:pt idx="5">
                  <c:v>4.1900000000000004</c:v>
                </c:pt>
                <c:pt idx="6">
                  <c:v>4.2</c:v>
                </c:pt>
                <c:pt idx="7">
                  <c:v>4.17</c:v>
                </c:pt>
                <c:pt idx="8">
                  <c:v>4.22</c:v>
                </c:pt>
                <c:pt idx="9">
                  <c:v>4.21</c:v>
                </c:pt>
                <c:pt idx="10">
                  <c:v>4.22</c:v>
                </c:pt>
                <c:pt idx="11">
                  <c:v>4.21</c:v>
                </c:pt>
                <c:pt idx="13">
                  <c:v>4.24</c:v>
                </c:pt>
                <c:pt idx="14">
                  <c:v>4.24</c:v>
                </c:pt>
                <c:pt idx="19">
                  <c:v>4.3600000000000003</c:v>
                </c:pt>
                <c:pt idx="21">
                  <c:v>4.37</c:v>
                </c:pt>
                <c:pt idx="22">
                  <c:v>4.3899999999999997</c:v>
                </c:pt>
                <c:pt idx="23">
                  <c:v>4.42</c:v>
                </c:pt>
                <c:pt idx="25">
                  <c:v>4.45</c:v>
                </c:pt>
                <c:pt idx="37">
                  <c:v>4.46</c:v>
                </c:pt>
                <c:pt idx="38">
                  <c:v>4.43</c:v>
                </c:pt>
                <c:pt idx="40">
                  <c:v>4.3499999999999996</c:v>
                </c:pt>
                <c:pt idx="41">
                  <c:v>4.28</c:v>
                </c:pt>
                <c:pt idx="42">
                  <c:v>4.28</c:v>
                </c:pt>
                <c:pt idx="44">
                  <c:v>4.2300000000000004</c:v>
                </c:pt>
                <c:pt idx="45">
                  <c:v>4.25</c:v>
                </c:pt>
                <c:pt idx="46">
                  <c:v>4.25</c:v>
                </c:pt>
                <c:pt idx="47">
                  <c:v>4.2699999999999996</c:v>
                </c:pt>
                <c:pt idx="48">
                  <c:v>4.26</c:v>
                </c:pt>
                <c:pt idx="49">
                  <c:v>4.25</c:v>
                </c:pt>
                <c:pt idx="50">
                  <c:v>4.26</c:v>
                </c:pt>
                <c:pt idx="51">
                  <c:v>4.28</c:v>
                </c:pt>
              </c:numCache>
            </c:numRef>
          </c:val>
          <c:smooth val="0"/>
          <c:extLst>
            <c:ext xmlns:c16="http://schemas.microsoft.com/office/drawing/2014/chart" uri="{C3380CC4-5D6E-409C-BE32-E72D297353CC}">
              <c16:uniqueId val="{00000001-FDB1-4CAB-98BF-0C1DA7113D5C}"/>
            </c:ext>
          </c:extLst>
        </c:ser>
        <c:ser>
          <c:idx val="2"/>
          <c:order val="2"/>
          <c:tx>
            <c:strRef>
              <c:f>'cotations_Vaches_reformeP+'!$E$11</c:f>
              <c:strCache>
                <c:ptCount val="1"/>
                <c:pt idx="0">
                  <c:v>2025 STD</c:v>
                </c:pt>
              </c:strCache>
            </c:strRef>
          </c:tx>
          <c:marker>
            <c:symbol val="none"/>
          </c:marker>
          <c:val>
            <c:numRef>
              <c:f>'cotations_Vaches_reformeP+'!$E$12:$E$63</c:f>
              <c:numCache>
                <c:formatCode>#\ ##0.0</c:formatCode>
                <c:ptCount val="52"/>
                <c:pt idx="1">
                  <c:v>4.33</c:v>
                </c:pt>
                <c:pt idx="2">
                  <c:v>4.3600000000000003</c:v>
                </c:pt>
                <c:pt idx="3">
                  <c:v>4.42</c:v>
                </c:pt>
                <c:pt idx="4">
                  <c:v>4.5</c:v>
                </c:pt>
                <c:pt idx="5">
                  <c:v>4.57</c:v>
                </c:pt>
                <c:pt idx="6">
                  <c:v>4.66</c:v>
                </c:pt>
                <c:pt idx="7">
                  <c:v>4.74</c:v>
                </c:pt>
                <c:pt idx="8">
                  <c:v>4.84</c:v>
                </c:pt>
                <c:pt idx="9">
                  <c:v>4.91</c:v>
                </c:pt>
                <c:pt idx="10">
                  <c:v>4.9800000000000004</c:v>
                </c:pt>
                <c:pt idx="11">
                  <c:v>5.05</c:v>
                </c:pt>
                <c:pt idx="12">
                  <c:v>5.13</c:v>
                </c:pt>
                <c:pt idx="13">
                  <c:v>5.24</c:v>
                </c:pt>
                <c:pt idx="14">
                  <c:v>5.29</c:v>
                </c:pt>
                <c:pt idx="15">
                  <c:v>5.42</c:v>
                </c:pt>
                <c:pt idx="17">
                  <c:v>5.6</c:v>
                </c:pt>
                <c:pt idx="19">
                  <c:v>5.81</c:v>
                </c:pt>
                <c:pt idx="20">
                  <c:v>5.85</c:v>
                </c:pt>
                <c:pt idx="22">
                  <c:v>5.95</c:v>
                </c:pt>
                <c:pt idx="23">
                  <c:v>6</c:v>
                </c:pt>
                <c:pt idx="24">
                  <c:v>6.01</c:v>
                </c:pt>
                <c:pt idx="25">
                  <c:v>6.04</c:v>
                </c:pt>
                <c:pt idx="29">
                  <c:v>5.98</c:v>
                </c:pt>
                <c:pt idx="35">
                  <c:v>6.29</c:v>
                </c:pt>
                <c:pt idx="37">
                  <c:v>6.36</c:v>
                </c:pt>
                <c:pt idx="38">
                  <c:v>6.4</c:v>
                </c:pt>
                <c:pt idx="40">
                  <c:v>6.46</c:v>
                </c:pt>
                <c:pt idx="41">
                  <c:v>6.5</c:v>
                </c:pt>
                <c:pt idx="42">
                  <c:v>6.52</c:v>
                </c:pt>
                <c:pt idx="43">
                  <c:v>6.48</c:v>
                </c:pt>
                <c:pt idx="44">
                  <c:v>6.42</c:v>
                </c:pt>
                <c:pt idx="45">
                  <c:v>6.35</c:v>
                </c:pt>
                <c:pt idx="46">
                  <c:v>6.31</c:v>
                </c:pt>
                <c:pt idx="47">
                  <c:v>6.26</c:v>
                </c:pt>
                <c:pt idx="48">
                  <c:v>6.2</c:v>
                </c:pt>
                <c:pt idx="49">
                  <c:v>6.15</c:v>
                </c:pt>
                <c:pt idx="50">
                  <c:v>6.12</c:v>
                </c:pt>
              </c:numCache>
            </c:numRef>
          </c:val>
          <c:smooth val="0"/>
          <c:extLst>
            <c:ext xmlns:c16="http://schemas.microsoft.com/office/drawing/2014/chart" uri="{C3380CC4-5D6E-409C-BE32-E72D297353CC}">
              <c16:uniqueId val="{00000002-FDB1-4CAB-98BF-0C1DA7113D5C}"/>
            </c:ext>
          </c:extLst>
        </c:ser>
        <c:ser>
          <c:idx val="3"/>
          <c:order val="3"/>
          <c:tx>
            <c:strRef>
              <c:f>'cotations_Vaches_reformeP+'!$F$11</c:f>
              <c:strCache>
                <c:ptCount val="1"/>
                <c:pt idx="0">
                  <c:v>2026 STD</c:v>
                </c:pt>
              </c:strCache>
            </c:strRef>
          </c:tx>
          <c:marker>
            <c:symbol val="none"/>
          </c:marker>
          <c:val>
            <c:numRef>
              <c:f>'cotations_Vaches_reformeP+'!$F$12:$F$62</c:f>
              <c:numCache>
                <c:formatCode>#\ ##0.0</c:formatCode>
                <c:ptCount val="51"/>
                <c:pt idx="1">
                  <c:v>6.22</c:v>
                </c:pt>
                <c:pt idx="2">
                  <c:v>6.22</c:v>
                </c:pt>
                <c:pt idx="3">
                  <c:v>6.23</c:v>
                </c:pt>
                <c:pt idx="4">
                  <c:v>6.28</c:v>
                </c:pt>
                <c:pt idx="5">
                  <c:v>6.28</c:v>
                </c:pt>
                <c:pt idx="6">
                  <c:v>6.34</c:v>
                </c:pt>
                <c:pt idx="7">
                  <c:v>6.4</c:v>
                </c:pt>
                <c:pt idx="8">
                  <c:v>6.41</c:v>
                </c:pt>
                <c:pt idx="9">
                  <c:v>6.44</c:v>
                </c:pt>
                <c:pt idx="10">
                  <c:v>6.48</c:v>
                </c:pt>
                <c:pt idx="11">
                  <c:v>6.5</c:v>
                </c:pt>
                <c:pt idx="12">
                  <c:v>6.49</c:v>
                </c:pt>
                <c:pt idx="13">
                  <c:v>6.51</c:v>
                </c:pt>
                <c:pt idx="14">
                  <c:v>6.45</c:v>
                </c:pt>
                <c:pt idx="15">
                  <c:v>6.39</c:v>
                </c:pt>
                <c:pt idx="16">
                  <c:v>6.31</c:v>
                </c:pt>
                <c:pt idx="17">
                  <c:v>6.22</c:v>
                </c:pt>
                <c:pt idx="21">
                  <c:v>5.94</c:v>
                </c:pt>
                <c:pt idx="23">
                  <c:v>5.92</c:v>
                </c:pt>
                <c:pt idx="24">
                  <c:v>5.9</c:v>
                </c:pt>
              </c:numCache>
            </c:numRef>
          </c:val>
          <c:smooth val="0"/>
          <c:extLst>
            <c:ext xmlns:c16="http://schemas.microsoft.com/office/drawing/2014/chart" uri="{C3380CC4-5D6E-409C-BE32-E72D297353CC}">
              <c16:uniqueId val="{00000003-FDB1-4CAB-98BF-0C1DA7113D5C}"/>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2"/>
        <c:tickMarkSkip val="1"/>
        <c:noMultiLvlLbl val="0"/>
      </c:catAx>
      <c:valAx>
        <c:axId val="1"/>
        <c:scaling>
          <c:orientation val="minMax"/>
          <c:max val="7"/>
          <c:min val="2.9"/>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At val="1"/>
        <c:crossBetween val="between"/>
        <c:majorUnit val="0.2"/>
        <c:minorUnit val="0.1"/>
      </c:valAx>
      <c:spPr>
        <a:noFill/>
        <a:ln w="25400">
          <a:noFill/>
        </a:ln>
      </c:spPr>
    </c:plotArea>
    <c:legend>
      <c:legendPos val="r"/>
      <c:layout>
        <c:manualLayout>
          <c:xMode val="edge"/>
          <c:yMode val="edge"/>
          <c:x val="0.17873232567656197"/>
          <c:y val="0.82617164635242513"/>
          <c:w val="0.63719673701264534"/>
          <c:h val="0.1738285046165154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9.2575165129775761E-2"/>
          <c:y val="0.10094985863932736"/>
          <c:w val="0.88190299762178748"/>
          <c:h val="0.62147212405741303"/>
        </c:manualLayout>
      </c:layout>
      <c:lineChart>
        <c:grouping val="standard"/>
        <c:varyColors val="0"/>
        <c:ser>
          <c:idx val="0"/>
          <c:order val="0"/>
          <c:tx>
            <c:strRef>
              <c:f>'cotations_Vaches_reformeP= '!$C$11</c:f>
              <c:strCache>
                <c:ptCount val="1"/>
                <c:pt idx="0">
                  <c:v>2023 STD</c:v>
                </c:pt>
              </c:strCache>
            </c:strRef>
          </c:tx>
          <c:marker>
            <c:symbol val="none"/>
          </c:marker>
          <c:val>
            <c:numRef>
              <c:f>'cotations_Vaches_reformeP= '!$C$12:$C$63</c:f>
              <c:numCache>
                <c:formatCode>#\ ##0.0</c:formatCode>
                <c:ptCount val="52"/>
                <c:pt idx="0">
                  <c:v>4.63</c:v>
                </c:pt>
                <c:pt idx="1">
                  <c:v>4.57</c:v>
                </c:pt>
                <c:pt idx="2">
                  <c:v>4.62</c:v>
                </c:pt>
                <c:pt idx="3">
                  <c:v>4.6100000000000003</c:v>
                </c:pt>
                <c:pt idx="4">
                  <c:v>4.63</c:v>
                </c:pt>
                <c:pt idx="5">
                  <c:v>4.63</c:v>
                </c:pt>
                <c:pt idx="6">
                  <c:v>4.6500000000000004</c:v>
                </c:pt>
                <c:pt idx="7">
                  <c:v>4.68</c:v>
                </c:pt>
                <c:pt idx="8">
                  <c:v>4.7</c:v>
                </c:pt>
                <c:pt idx="9">
                  <c:v>4.68</c:v>
                </c:pt>
                <c:pt idx="10">
                  <c:v>4.79</c:v>
                </c:pt>
                <c:pt idx="11">
                  <c:v>4.78</c:v>
                </c:pt>
                <c:pt idx="12">
                  <c:v>4.8</c:v>
                </c:pt>
                <c:pt idx="13">
                  <c:v>4.76</c:v>
                </c:pt>
                <c:pt idx="14">
                  <c:v>4.7300000000000004</c:v>
                </c:pt>
                <c:pt idx="15">
                  <c:v>4.68</c:v>
                </c:pt>
                <c:pt idx="16">
                  <c:v>4.67</c:v>
                </c:pt>
                <c:pt idx="17">
                  <c:v>4.6500000000000004</c:v>
                </c:pt>
                <c:pt idx="18">
                  <c:v>4.6399999999999997</c:v>
                </c:pt>
                <c:pt idx="19">
                  <c:v>4.6399999999999997</c:v>
                </c:pt>
                <c:pt idx="20">
                  <c:v>4.6500000000000004</c:v>
                </c:pt>
                <c:pt idx="21">
                  <c:v>4.68</c:v>
                </c:pt>
                <c:pt idx="22">
                  <c:v>4.6900000000000004</c:v>
                </c:pt>
                <c:pt idx="23">
                  <c:v>4.7300000000000004</c:v>
                </c:pt>
                <c:pt idx="24">
                  <c:v>4.7</c:v>
                </c:pt>
                <c:pt idx="25">
                  <c:v>4.6900000000000004</c:v>
                </c:pt>
                <c:pt idx="26">
                  <c:v>4.6500000000000004</c:v>
                </c:pt>
                <c:pt idx="28">
                  <c:v>4.59</c:v>
                </c:pt>
                <c:pt idx="30">
                  <c:v>4.54</c:v>
                </c:pt>
                <c:pt idx="31">
                  <c:v>4.5599999999999996</c:v>
                </c:pt>
                <c:pt idx="33">
                  <c:v>4.57</c:v>
                </c:pt>
                <c:pt idx="34">
                  <c:v>4.67</c:v>
                </c:pt>
                <c:pt idx="35">
                  <c:v>4.66</c:v>
                </c:pt>
                <c:pt idx="36">
                  <c:v>4.6900000000000004</c:v>
                </c:pt>
                <c:pt idx="37">
                  <c:v>4.66</c:v>
                </c:pt>
                <c:pt idx="39">
                  <c:v>4.5999999999999996</c:v>
                </c:pt>
                <c:pt idx="40">
                  <c:v>4.57</c:v>
                </c:pt>
                <c:pt idx="41">
                  <c:v>4.5199999999999996</c:v>
                </c:pt>
                <c:pt idx="42">
                  <c:v>4.4800000000000004</c:v>
                </c:pt>
                <c:pt idx="43">
                  <c:v>4.38</c:v>
                </c:pt>
                <c:pt idx="44">
                  <c:v>4.28</c:v>
                </c:pt>
                <c:pt idx="45">
                  <c:v>4.16</c:v>
                </c:pt>
                <c:pt idx="46">
                  <c:v>4.07</c:v>
                </c:pt>
                <c:pt idx="47">
                  <c:v>3.96</c:v>
                </c:pt>
                <c:pt idx="48">
                  <c:v>3.88</c:v>
                </c:pt>
                <c:pt idx="49">
                  <c:v>3.86</c:v>
                </c:pt>
                <c:pt idx="50">
                  <c:v>3.85</c:v>
                </c:pt>
                <c:pt idx="51">
                  <c:v>3.88</c:v>
                </c:pt>
              </c:numCache>
            </c:numRef>
          </c:val>
          <c:smooth val="0"/>
          <c:extLst>
            <c:ext xmlns:c16="http://schemas.microsoft.com/office/drawing/2014/chart" uri="{C3380CC4-5D6E-409C-BE32-E72D297353CC}">
              <c16:uniqueId val="{00000003-2A80-45B3-8571-57BA6EF6DDF0}"/>
            </c:ext>
          </c:extLst>
        </c:ser>
        <c:ser>
          <c:idx val="1"/>
          <c:order val="1"/>
          <c:tx>
            <c:strRef>
              <c:f>'cotations_Vaches_reformeP= '!$D$11</c:f>
              <c:strCache>
                <c:ptCount val="1"/>
                <c:pt idx="0">
                  <c:v>2024 STD</c:v>
                </c:pt>
              </c:strCache>
            </c:strRef>
          </c:tx>
          <c:marker>
            <c:symbol val="none"/>
          </c:marker>
          <c:val>
            <c:numRef>
              <c:f>'cotations_Vaches_reformeP= '!$D$12:$D$63</c:f>
              <c:numCache>
                <c:formatCode>#\ ##0.0</c:formatCode>
                <c:ptCount val="52"/>
                <c:pt idx="0">
                  <c:v>3.94</c:v>
                </c:pt>
                <c:pt idx="1">
                  <c:v>3.98</c:v>
                </c:pt>
                <c:pt idx="2">
                  <c:v>4.01</c:v>
                </c:pt>
                <c:pt idx="3">
                  <c:v>4.05</c:v>
                </c:pt>
                <c:pt idx="4">
                  <c:v>4.09</c:v>
                </c:pt>
                <c:pt idx="5">
                  <c:v>4.13</c:v>
                </c:pt>
                <c:pt idx="6">
                  <c:v>4.1500000000000004</c:v>
                </c:pt>
                <c:pt idx="7">
                  <c:v>4.1500000000000004</c:v>
                </c:pt>
                <c:pt idx="8">
                  <c:v>4.1500000000000004</c:v>
                </c:pt>
                <c:pt idx="9">
                  <c:v>4.18</c:v>
                </c:pt>
                <c:pt idx="10">
                  <c:v>4.1900000000000004</c:v>
                </c:pt>
                <c:pt idx="11">
                  <c:v>4.18</c:v>
                </c:pt>
                <c:pt idx="12">
                  <c:v>4.1900000000000004</c:v>
                </c:pt>
                <c:pt idx="13">
                  <c:v>4.2</c:v>
                </c:pt>
                <c:pt idx="14">
                  <c:v>4.21</c:v>
                </c:pt>
                <c:pt idx="15">
                  <c:v>4.22</c:v>
                </c:pt>
                <c:pt idx="16">
                  <c:v>4.25</c:v>
                </c:pt>
                <c:pt idx="19">
                  <c:v>4.33</c:v>
                </c:pt>
                <c:pt idx="20">
                  <c:v>4.32</c:v>
                </c:pt>
                <c:pt idx="21">
                  <c:v>4.3600000000000003</c:v>
                </c:pt>
                <c:pt idx="22">
                  <c:v>4.37</c:v>
                </c:pt>
                <c:pt idx="24">
                  <c:v>4.38</c:v>
                </c:pt>
                <c:pt idx="26">
                  <c:v>4.41</c:v>
                </c:pt>
                <c:pt idx="29">
                  <c:v>4.41</c:v>
                </c:pt>
                <c:pt idx="30">
                  <c:v>4.4400000000000004</c:v>
                </c:pt>
                <c:pt idx="31">
                  <c:v>4.47</c:v>
                </c:pt>
                <c:pt idx="33">
                  <c:v>4.51</c:v>
                </c:pt>
                <c:pt idx="34">
                  <c:v>4.54</c:v>
                </c:pt>
                <c:pt idx="35">
                  <c:v>4.5</c:v>
                </c:pt>
                <c:pt idx="36">
                  <c:v>4.49</c:v>
                </c:pt>
                <c:pt idx="37">
                  <c:v>4.4400000000000004</c:v>
                </c:pt>
                <c:pt idx="38">
                  <c:v>4.3899999999999997</c:v>
                </c:pt>
                <c:pt idx="39">
                  <c:v>4.3499999999999996</c:v>
                </c:pt>
                <c:pt idx="40">
                  <c:v>4.32</c:v>
                </c:pt>
                <c:pt idx="41">
                  <c:v>4.25</c:v>
                </c:pt>
                <c:pt idx="42">
                  <c:v>4.24</c:v>
                </c:pt>
                <c:pt idx="43">
                  <c:v>4.2300000000000004</c:v>
                </c:pt>
                <c:pt idx="44">
                  <c:v>4.18</c:v>
                </c:pt>
                <c:pt idx="45">
                  <c:v>4.22</c:v>
                </c:pt>
                <c:pt idx="46">
                  <c:v>4.1900000000000004</c:v>
                </c:pt>
                <c:pt idx="47">
                  <c:v>4.2300000000000004</c:v>
                </c:pt>
                <c:pt idx="48">
                  <c:v>4.2</c:v>
                </c:pt>
                <c:pt idx="49">
                  <c:v>4.22</c:v>
                </c:pt>
                <c:pt idx="50">
                  <c:v>4.22</c:v>
                </c:pt>
                <c:pt idx="51">
                  <c:v>4.2300000000000004</c:v>
                </c:pt>
              </c:numCache>
            </c:numRef>
          </c:val>
          <c:smooth val="0"/>
          <c:extLst>
            <c:ext xmlns:c16="http://schemas.microsoft.com/office/drawing/2014/chart" uri="{C3380CC4-5D6E-409C-BE32-E72D297353CC}">
              <c16:uniqueId val="{00000000-4F39-4AA6-BB81-18BC25559D5C}"/>
            </c:ext>
          </c:extLst>
        </c:ser>
        <c:ser>
          <c:idx val="2"/>
          <c:order val="2"/>
          <c:tx>
            <c:strRef>
              <c:f>'cotations_Vaches_reformeP= '!$E$11</c:f>
              <c:strCache>
                <c:ptCount val="1"/>
                <c:pt idx="0">
                  <c:v>2025 STD</c:v>
                </c:pt>
              </c:strCache>
            </c:strRef>
          </c:tx>
          <c:marker>
            <c:symbol val="none"/>
          </c:marker>
          <c:val>
            <c:numRef>
              <c:f>'cotations_Vaches_reformeP= '!$E$12:$E$63</c:f>
              <c:numCache>
                <c:formatCode>#\ ##0.0</c:formatCode>
                <c:ptCount val="52"/>
                <c:pt idx="0">
                  <c:v>4.2699999999999996</c:v>
                </c:pt>
                <c:pt idx="1">
                  <c:v>4.29</c:v>
                </c:pt>
                <c:pt idx="2">
                  <c:v>4.32</c:v>
                </c:pt>
                <c:pt idx="3">
                  <c:v>4.38</c:v>
                </c:pt>
                <c:pt idx="4">
                  <c:v>4.46</c:v>
                </c:pt>
                <c:pt idx="5">
                  <c:v>4.54</c:v>
                </c:pt>
                <c:pt idx="6">
                  <c:v>4.63</c:v>
                </c:pt>
                <c:pt idx="7">
                  <c:v>4.68</c:v>
                </c:pt>
                <c:pt idx="8">
                  <c:v>4.75</c:v>
                </c:pt>
                <c:pt idx="9">
                  <c:v>4.8600000000000003</c:v>
                </c:pt>
                <c:pt idx="10">
                  <c:v>4.96</c:v>
                </c:pt>
                <c:pt idx="11">
                  <c:v>5.01</c:v>
                </c:pt>
                <c:pt idx="12">
                  <c:v>5.1100000000000003</c:v>
                </c:pt>
                <c:pt idx="13">
                  <c:v>5.18</c:v>
                </c:pt>
                <c:pt idx="14">
                  <c:v>5.28</c:v>
                </c:pt>
                <c:pt idx="15">
                  <c:v>5.4</c:v>
                </c:pt>
                <c:pt idx="16">
                  <c:v>5.47</c:v>
                </c:pt>
                <c:pt idx="19">
                  <c:v>5.79</c:v>
                </c:pt>
                <c:pt idx="25">
                  <c:v>6.01</c:v>
                </c:pt>
                <c:pt idx="26">
                  <c:v>6.02</c:v>
                </c:pt>
                <c:pt idx="42">
                  <c:v>6.46</c:v>
                </c:pt>
                <c:pt idx="43">
                  <c:v>6.43</c:v>
                </c:pt>
                <c:pt idx="44">
                  <c:v>6.39</c:v>
                </c:pt>
                <c:pt idx="47">
                  <c:v>6.22</c:v>
                </c:pt>
                <c:pt idx="50">
                  <c:v>6.08</c:v>
                </c:pt>
              </c:numCache>
            </c:numRef>
          </c:val>
          <c:smooth val="0"/>
          <c:extLst>
            <c:ext xmlns:c16="http://schemas.microsoft.com/office/drawing/2014/chart" uri="{C3380CC4-5D6E-409C-BE32-E72D297353CC}">
              <c16:uniqueId val="{00000004-2A80-45B3-8571-57BA6EF6DDF0}"/>
            </c:ext>
          </c:extLst>
        </c:ser>
        <c:ser>
          <c:idx val="3"/>
          <c:order val="3"/>
          <c:tx>
            <c:strRef>
              <c:f>'cotations_Vaches_reformeP= '!$F$11</c:f>
              <c:strCache>
                <c:ptCount val="1"/>
                <c:pt idx="0">
                  <c:v>2026 STD</c:v>
                </c:pt>
              </c:strCache>
            </c:strRef>
          </c:tx>
          <c:marker>
            <c:symbol val="none"/>
          </c:marker>
          <c:val>
            <c:numRef>
              <c:f>'cotations_Vaches_reformeP= '!$F$12:$F$62</c:f>
              <c:numCache>
                <c:formatCode>#\ ##0.0</c:formatCode>
                <c:ptCount val="51"/>
                <c:pt idx="1">
                  <c:v>6.22</c:v>
                </c:pt>
                <c:pt idx="2">
                  <c:v>6.22</c:v>
                </c:pt>
                <c:pt idx="3">
                  <c:v>6.25</c:v>
                </c:pt>
                <c:pt idx="4">
                  <c:v>6.25</c:v>
                </c:pt>
                <c:pt idx="5">
                  <c:v>6.28</c:v>
                </c:pt>
                <c:pt idx="7">
                  <c:v>6.39</c:v>
                </c:pt>
                <c:pt idx="8">
                  <c:v>6.4</c:v>
                </c:pt>
                <c:pt idx="9">
                  <c:v>6.43</c:v>
                </c:pt>
                <c:pt idx="10">
                  <c:v>6.46</c:v>
                </c:pt>
                <c:pt idx="12">
                  <c:v>6.46</c:v>
                </c:pt>
                <c:pt idx="15">
                  <c:v>6.27</c:v>
                </c:pt>
              </c:numCache>
            </c:numRef>
          </c:val>
          <c:smooth val="0"/>
          <c:extLst>
            <c:ext xmlns:c16="http://schemas.microsoft.com/office/drawing/2014/chart" uri="{C3380CC4-5D6E-409C-BE32-E72D297353CC}">
              <c16:uniqueId val="{00000001-B9B4-4232-9F8E-A2AC97E74DB9}"/>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2"/>
        <c:tickMarkSkip val="1"/>
        <c:noMultiLvlLbl val="0"/>
      </c:catAx>
      <c:valAx>
        <c:axId val="1"/>
        <c:scaling>
          <c:orientation val="minMax"/>
          <c:max val="7"/>
          <c:min val="2.9"/>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At val="1"/>
        <c:crossBetween val="between"/>
        <c:majorUnit val="0.2"/>
        <c:minorUnit val="0.1"/>
      </c:valAx>
      <c:spPr>
        <a:noFill/>
        <a:ln w="25400">
          <a:noFill/>
        </a:ln>
      </c:spPr>
    </c:plotArea>
    <c:legend>
      <c:legendPos val="r"/>
      <c:layout>
        <c:manualLayout>
          <c:xMode val="edge"/>
          <c:yMode val="edge"/>
          <c:x val="0.17873232567656197"/>
          <c:y val="0.82617164635242513"/>
          <c:w val="0.63719673701264534"/>
          <c:h val="0.1738285046165154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Evol_abattages_total_génisses!$R$12</c:f>
              <c:strCache>
                <c:ptCount val="1"/>
                <c:pt idx="0">
                  <c:v>2023</c:v>
                </c:pt>
              </c:strCache>
            </c:strRef>
          </c:tx>
          <c:spPr>
            <a:solidFill>
              <a:schemeClr val="accent6">
                <a:lumMod val="20000"/>
                <a:lumOff val="8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Evol_abattages_total_génisses!$R$14:$R$25</c:f>
              <c:numCache>
                <c:formatCode>#,##0</c:formatCode>
                <c:ptCount val="12"/>
                <c:pt idx="0">
                  <c:v>1124.7539999999999</c:v>
                </c:pt>
                <c:pt idx="1">
                  <c:v>1062.1869999999999</c:v>
                </c:pt>
                <c:pt idx="2">
                  <c:v>1372.2260000000001</c:v>
                </c:pt>
                <c:pt idx="3">
                  <c:v>1132.6310000000001</c:v>
                </c:pt>
                <c:pt idx="4">
                  <c:v>1291.135</c:v>
                </c:pt>
                <c:pt idx="5">
                  <c:v>1249.17</c:v>
                </c:pt>
                <c:pt idx="6">
                  <c:v>1124.1669999999999</c:v>
                </c:pt>
                <c:pt idx="7">
                  <c:v>1201.5909999999999</c:v>
                </c:pt>
                <c:pt idx="8">
                  <c:v>1068.796</c:v>
                </c:pt>
                <c:pt idx="9">
                  <c:v>1170.0429999999999</c:v>
                </c:pt>
                <c:pt idx="10">
                  <c:v>1155.3240000000001</c:v>
                </c:pt>
                <c:pt idx="11">
                  <c:v>1103.2570000000001</c:v>
                </c:pt>
              </c:numCache>
            </c:numRef>
          </c:val>
          <c:extLst>
            <c:ext xmlns:c16="http://schemas.microsoft.com/office/drawing/2014/chart" uri="{C3380CC4-5D6E-409C-BE32-E72D297353CC}">
              <c16:uniqueId val="{00000000-371D-4535-AC64-DA82EB86752B}"/>
            </c:ext>
          </c:extLst>
        </c:ser>
        <c:ser>
          <c:idx val="3"/>
          <c:order val="1"/>
          <c:tx>
            <c:strRef>
              <c:f>Evol_abattages_total_génisses!$S$12</c:f>
              <c:strCache>
                <c:ptCount val="1"/>
                <c:pt idx="0">
                  <c:v>2024</c:v>
                </c:pt>
              </c:strCache>
            </c:strRef>
          </c:tx>
          <c:spPr>
            <a:solidFill>
              <a:schemeClr val="accent5">
                <a:lumMod val="60000"/>
                <a:lumOff val="4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Evol_abattages_total_génisses!$S$14:$S$25</c:f>
              <c:numCache>
                <c:formatCode>#,##0</c:formatCode>
                <c:ptCount val="12"/>
                <c:pt idx="0">
                  <c:v>1111.3499999999999</c:v>
                </c:pt>
                <c:pt idx="1">
                  <c:v>1012.5890000000001</c:v>
                </c:pt>
                <c:pt idx="2">
                  <c:v>1230.144</c:v>
                </c:pt>
                <c:pt idx="3">
                  <c:v>1188.3140000000001</c:v>
                </c:pt>
                <c:pt idx="4">
                  <c:v>1191.8530000000001</c:v>
                </c:pt>
                <c:pt idx="5">
                  <c:v>1070.605</c:v>
                </c:pt>
                <c:pt idx="6">
                  <c:v>1266.194</c:v>
                </c:pt>
                <c:pt idx="7">
                  <c:v>1130.8969999999999</c:v>
                </c:pt>
                <c:pt idx="8">
                  <c:v>1119.586</c:v>
                </c:pt>
                <c:pt idx="9">
                  <c:v>1250.6400000000001</c:v>
                </c:pt>
                <c:pt idx="10">
                  <c:v>1105.8589999999999</c:v>
                </c:pt>
                <c:pt idx="11">
                  <c:v>1151.3969999999999</c:v>
                </c:pt>
              </c:numCache>
            </c:numRef>
          </c:val>
          <c:extLst>
            <c:ext xmlns:c16="http://schemas.microsoft.com/office/drawing/2014/chart" uri="{C3380CC4-5D6E-409C-BE32-E72D297353CC}">
              <c16:uniqueId val="{00000001-371D-4535-AC64-DA82EB86752B}"/>
            </c:ext>
          </c:extLst>
        </c:ser>
        <c:ser>
          <c:idx val="4"/>
          <c:order val="2"/>
          <c:tx>
            <c:strRef>
              <c:f>Evol_abattages_total_génisses!$T$12</c:f>
              <c:strCache>
                <c:ptCount val="1"/>
                <c:pt idx="0">
                  <c:v>2025</c:v>
                </c:pt>
              </c:strCache>
            </c:strRef>
          </c:tx>
          <c:invertIfNegative val="0"/>
          <c:val>
            <c:numRef>
              <c:f>Evol_abattages_total_génisses!$T$14:$T$25</c:f>
              <c:numCache>
                <c:formatCode>#,##0</c:formatCode>
                <c:ptCount val="12"/>
                <c:pt idx="0">
                  <c:v>1085.0139999999999</c:v>
                </c:pt>
                <c:pt idx="1">
                  <c:v>968.495</c:v>
                </c:pt>
                <c:pt idx="2">
                  <c:v>982.72900000000004</c:v>
                </c:pt>
                <c:pt idx="3">
                  <c:v>1239.7650000000001</c:v>
                </c:pt>
                <c:pt idx="4">
                  <c:v>1156.799</c:v>
                </c:pt>
                <c:pt idx="5">
                  <c:v>1093.143</c:v>
                </c:pt>
                <c:pt idx="6">
                  <c:v>1222.0419999999999</c:v>
                </c:pt>
                <c:pt idx="7">
                  <c:v>1038.6220000000001</c:v>
                </c:pt>
                <c:pt idx="8">
                  <c:v>1097.058</c:v>
                </c:pt>
                <c:pt idx="9">
                  <c:v>1239.749</c:v>
                </c:pt>
                <c:pt idx="10">
                  <c:v>1052.415</c:v>
                </c:pt>
                <c:pt idx="11">
                  <c:v>1111.9690000000001</c:v>
                </c:pt>
              </c:numCache>
            </c:numRef>
          </c:val>
          <c:extLst>
            <c:ext xmlns:c16="http://schemas.microsoft.com/office/drawing/2014/chart" uri="{C3380CC4-5D6E-409C-BE32-E72D297353CC}">
              <c16:uniqueId val="{00000000-CF2F-4C9B-86E4-3E8B31CEAEE7}"/>
            </c:ext>
          </c:extLst>
        </c:ser>
        <c:ser>
          <c:idx val="1"/>
          <c:order val="3"/>
          <c:tx>
            <c:strRef>
              <c:f>Evol_abattages_total_génisses!$U$12</c:f>
              <c:strCache>
                <c:ptCount val="1"/>
                <c:pt idx="0">
                  <c:v>2026</c:v>
                </c:pt>
              </c:strCache>
            </c:strRef>
          </c:tx>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Evol_abattages_total_génisses!$U$14:$U$25</c:f>
              <c:numCache>
                <c:formatCode>#,##0</c:formatCode>
                <c:ptCount val="12"/>
                <c:pt idx="0">
                  <c:v>975.93299999999999</c:v>
                </c:pt>
                <c:pt idx="1">
                  <c:v>878.69100000000003</c:v>
                </c:pt>
                <c:pt idx="2">
                  <c:v>1161.0740000000001</c:v>
                </c:pt>
                <c:pt idx="3">
                  <c:v>1156.6110000000001</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Evol_abattages_total_génisses!$Q$12</c:f>
              <c:strCache>
                <c:ptCount val="1"/>
                <c:pt idx="0">
                  <c:v>Moyenne 2018-2022</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Evol_abattages_total_génisses!$Q$14:$Q$25</c:f>
              <c:numCache>
                <c:formatCode>#,##0</c:formatCode>
                <c:ptCount val="12"/>
                <c:pt idx="0">
                  <c:v>1181.5626</c:v>
                </c:pt>
                <c:pt idx="1">
                  <c:v>1045.5930000000001</c:v>
                </c:pt>
                <c:pt idx="2">
                  <c:v>1339.1690000000001</c:v>
                </c:pt>
                <c:pt idx="3">
                  <c:v>1352.8498</c:v>
                </c:pt>
                <c:pt idx="4">
                  <c:v>1396.6294</c:v>
                </c:pt>
                <c:pt idx="5">
                  <c:v>1360.0257999999999</c:v>
                </c:pt>
                <c:pt idx="6">
                  <c:v>1396.4670000000001</c:v>
                </c:pt>
                <c:pt idx="7">
                  <c:v>1356.5388</c:v>
                </c:pt>
                <c:pt idx="8">
                  <c:v>1241.7234000000001</c:v>
                </c:pt>
                <c:pt idx="9">
                  <c:v>1302.2904000000001</c:v>
                </c:pt>
                <c:pt idx="10">
                  <c:v>1206.2344000000001</c:v>
                </c:pt>
                <c:pt idx="11">
                  <c:v>1228.5254</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5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300"/>
      </c:valAx>
      <c:spPr>
        <a:noFill/>
        <a:ln w="25400">
          <a:noFill/>
        </a:ln>
      </c:spPr>
    </c:plotArea>
    <c:legend>
      <c:legendPos val="r"/>
      <c:layout>
        <c:manualLayout>
          <c:xMode val="edge"/>
          <c:yMode val="edge"/>
          <c:x val="7.757528474078354E-2"/>
          <c:y val="0.84481901300798934"/>
          <c:w val="0.80138013087447935"/>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IPAMPA_aliment_bovins!$B$12</c:f>
              <c:strCache>
                <c:ptCount val="1"/>
                <c:pt idx="0">
                  <c:v>2020</c:v>
                </c:pt>
              </c:strCache>
            </c:strRef>
          </c:tx>
          <c:spPr>
            <a:ln w="25400">
              <a:solidFill>
                <a:srgbClr val="991A00"/>
              </a:solidFill>
              <a:prstDash val="sysDash"/>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IPAMPA_aliment_bovins!$B$13:$B$24</c:f>
              <c:numCache>
                <c:formatCode>#,##0.00</c:formatCode>
                <c:ptCount val="12"/>
                <c:pt idx="0">
                  <c:v>98.3</c:v>
                </c:pt>
                <c:pt idx="1">
                  <c:v>98.7</c:v>
                </c:pt>
                <c:pt idx="2">
                  <c:v>99</c:v>
                </c:pt>
                <c:pt idx="3">
                  <c:v>99.8</c:v>
                </c:pt>
                <c:pt idx="4">
                  <c:v>99.8</c:v>
                </c:pt>
                <c:pt idx="5">
                  <c:v>99.7</c:v>
                </c:pt>
                <c:pt idx="6">
                  <c:v>99.6</c:v>
                </c:pt>
                <c:pt idx="7">
                  <c:v>99.5</c:v>
                </c:pt>
                <c:pt idx="8">
                  <c:v>99.5</c:v>
                </c:pt>
                <c:pt idx="9">
                  <c:v>100.4</c:v>
                </c:pt>
                <c:pt idx="10">
                  <c:v>102.4</c:v>
                </c:pt>
                <c:pt idx="11">
                  <c:v>103.4</c:v>
                </c:pt>
              </c:numCache>
            </c:numRef>
          </c:val>
          <c:smooth val="0"/>
          <c:extLst>
            <c:ext xmlns:c16="http://schemas.microsoft.com/office/drawing/2014/chart" uri="{C3380CC4-5D6E-409C-BE32-E72D297353CC}">
              <c16:uniqueId val="{00000000-411E-487B-B150-6ACAF5F796C5}"/>
            </c:ext>
          </c:extLst>
        </c:ser>
        <c:ser>
          <c:idx val="1"/>
          <c:order val="1"/>
          <c:tx>
            <c:strRef>
              <c:f>IPAMPA_aliment_bovins!$C$12</c:f>
              <c:strCache>
                <c:ptCount val="1"/>
                <c:pt idx="0">
                  <c:v>2021</c:v>
                </c:pt>
              </c:strCache>
            </c:strRef>
          </c:tx>
          <c:spPr>
            <a:ln w="25400">
              <a:solidFill>
                <a:schemeClr val="tx1">
                  <a:lumMod val="65000"/>
                  <a:lumOff val="35000"/>
                </a:schemeClr>
              </a:solidFill>
              <a:prstDash val="solid"/>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IPAMPA_aliment_bovins!$C$13:$C$24</c:f>
              <c:numCache>
                <c:formatCode>#,##0.00</c:formatCode>
                <c:ptCount val="12"/>
                <c:pt idx="0">
                  <c:v>104.7</c:v>
                </c:pt>
                <c:pt idx="1">
                  <c:v>107.5</c:v>
                </c:pt>
                <c:pt idx="2">
                  <c:v>109</c:v>
                </c:pt>
                <c:pt idx="3">
                  <c:v>110.1</c:v>
                </c:pt>
                <c:pt idx="4">
                  <c:v>111.1</c:v>
                </c:pt>
                <c:pt idx="5">
                  <c:v>111.5</c:v>
                </c:pt>
                <c:pt idx="6">
                  <c:v>112.3</c:v>
                </c:pt>
                <c:pt idx="7">
                  <c:v>112.4</c:v>
                </c:pt>
                <c:pt idx="8">
                  <c:v>113</c:v>
                </c:pt>
                <c:pt idx="9">
                  <c:v>113.4</c:v>
                </c:pt>
                <c:pt idx="10">
                  <c:v>115.1</c:v>
                </c:pt>
                <c:pt idx="11">
                  <c:v>116.4</c:v>
                </c:pt>
              </c:numCache>
            </c:numRef>
          </c:val>
          <c:smooth val="0"/>
          <c:extLst>
            <c:ext xmlns:c16="http://schemas.microsoft.com/office/drawing/2014/chart" uri="{C3380CC4-5D6E-409C-BE32-E72D297353CC}">
              <c16:uniqueId val="{00000001-411E-487B-B150-6ACAF5F796C5}"/>
            </c:ext>
          </c:extLst>
        </c:ser>
        <c:ser>
          <c:idx val="4"/>
          <c:order val="2"/>
          <c:tx>
            <c:strRef>
              <c:f>IPAMPA_aliment_bovins!$D$12</c:f>
              <c:strCache>
                <c:ptCount val="1"/>
                <c:pt idx="0">
                  <c:v>2022</c:v>
                </c:pt>
              </c:strCache>
            </c:strRef>
          </c:tx>
          <c:spPr>
            <a:ln w="25400">
              <a:solidFill>
                <a:schemeClr val="accent1"/>
              </a:solidFill>
              <a:prstDash val="sysDash"/>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IPAMPA_aliment_bovins!$D$13:$D$24</c:f>
              <c:numCache>
                <c:formatCode>0.00"   "</c:formatCode>
                <c:ptCount val="12"/>
                <c:pt idx="0">
                  <c:v>118.3</c:v>
                </c:pt>
                <c:pt idx="1">
                  <c:v>120.6</c:v>
                </c:pt>
                <c:pt idx="2">
                  <c:v>126.9</c:v>
                </c:pt>
                <c:pt idx="3">
                  <c:v>135.30000000000001</c:v>
                </c:pt>
                <c:pt idx="4">
                  <c:v>140.4</c:v>
                </c:pt>
                <c:pt idx="5">
                  <c:v>141.9</c:v>
                </c:pt>
                <c:pt idx="6">
                  <c:v>142.69999999999999</c:v>
                </c:pt>
                <c:pt idx="7">
                  <c:v>142.30000000000001</c:v>
                </c:pt>
                <c:pt idx="8">
                  <c:v>142.9</c:v>
                </c:pt>
                <c:pt idx="9">
                  <c:v>144.30000000000001</c:v>
                </c:pt>
                <c:pt idx="10">
                  <c:v>146.6</c:v>
                </c:pt>
                <c:pt idx="11">
                  <c:v>146.4</c:v>
                </c:pt>
              </c:numCache>
            </c:numRef>
          </c:val>
          <c:smooth val="0"/>
          <c:extLst>
            <c:ext xmlns:c16="http://schemas.microsoft.com/office/drawing/2014/chart" uri="{C3380CC4-5D6E-409C-BE32-E72D297353CC}">
              <c16:uniqueId val="{00000002-411E-487B-B150-6ACAF5F796C5}"/>
            </c:ext>
          </c:extLst>
        </c:ser>
        <c:ser>
          <c:idx val="3"/>
          <c:order val="3"/>
          <c:tx>
            <c:strRef>
              <c:f>IPAMPA_aliment_bovins!$E$12</c:f>
              <c:strCache>
                <c:ptCount val="1"/>
                <c:pt idx="0">
                  <c:v>2023</c:v>
                </c:pt>
              </c:strCache>
            </c:strRef>
          </c:tx>
          <c:spPr>
            <a:ln w="25400">
              <a:solidFill>
                <a:schemeClr val="accent2"/>
              </a:solidFill>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IPAMPA_aliment_bovins!$E$13:$E$24</c:f>
              <c:numCache>
                <c:formatCode>0.00"   "</c:formatCode>
                <c:ptCount val="12"/>
                <c:pt idx="0">
                  <c:v>147.1</c:v>
                </c:pt>
                <c:pt idx="1">
                  <c:v>146.80000000000001</c:v>
                </c:pt>
                <c:pt idx="2">
                  <c:v>146.9</c:v>
                </c:pt>
                <c:pt idx="3">
                  <c:v>145.4</c:v>
                </c:pt>
                <c:pt idx="4">
                  <c:v>143.30000000000001</c:v>
                </c:pt>
                <c:pt idx="5">
                  <c:v>141.1</c:v>
                </c:pt>
                <c:pt idx="6">
                  <c:v>138.5</c:v>
                </c:pt>
                <c:pt idx="7">
                  <c:v>137.1</c:v>
                </c:pt>
                <c:pt idx="8">
                  <c:v>135.6</c:v>
                </c:pt>
                <c:pt idx="9">
                  <c:v>134.30000000000001</c:v>
                </c:pt>
                <c:pt idx="10">
                  <c:v>133.30000000000001</c:v>
                </c:pt>
                <c:pt idx="11">
                  <c:v>133.1</c:v>
                </c:pt>
              </c:numCache>
            </c:numRef>
          </c:val>
          <c:smooth val="0"/>
          <c:extLst>
            <c:ext xmlns:c16="http://schemas.microsoft.com/office/drawing/2014/chart" uri="{C3380CC4-5D6E-409C-BE32-E72D297353CC}">
              <c16:uniqueId val="{00000003-411E-487B-B150-6ACAF5F796C5}"/>
            </c:ext>
          </c:extLst>
        </c:ser>
        <c:ser>
          <c:idx val="5"/>
          <c:order val="4"/>
          <c:tx>
            <c:strRef>
              <c:f>IPAMPA_aliment_bovins!$F$12</c:f>
              <c:strCache>
                <c:ptCount val="1"/>
                <c:pt idx="0">
                  <c:v>2024</c:v>
                </c:pt>
              </c:strCache>
            </c:strRef>
          </c:tx>
          <c:marker>
            <c:symbol val="none"/>
          </c:marker>
          <c:val>
            <c:numRef>
              <c:f>IPAMPA_aliment_bovins!$F$13:$F$24</c:f>
              <c:numCache>
                <c:formatCode>0.00"   "</c:formatCode>
                <c:ptCount val="12"/>
                <c:pt idx="0">
                  <c:v>132.30000000000001</c:v>
                </c:pt>
                <c:pt idx="1">
                  <c:v>131.1</c:v>
                </c:pt>
                <c:pt idx="2">
                  <c:v>129.6</c:v>
                </c:pt>
                <c:pt idx="3">
                  <c:v>128.19999999999999</c:v>
                </c:pt>
                <c:pt idx="4">
                  <c:v>126.2</c:v>
                </c:pt>
                <c:pt idx="5">
                  <c:v>126.3</c:v>
                </c:pt>
                <c:pt idx="6">
                  <c:v>126.4</c:v>
                </c:pt>
                <c:pt idx="7">
                  <c:v>126.4</c:v>
                </c:pt>
                <c:pt idx="8">
                  <c:v>125.6</c:v>
                </c:pt>
                <c:pt idx="9">
                  <c:v>125.1</c:v>
                </c:pt>
                <c:pt idx="10">
                  <c:v>124.5</c:v>
                </c:pt>
                <c:pt idx="11">
                  <c:v>124</c:v>
                </c:pt>
              </c:numCache>
            </c:numRef>
          </c:val>
          <c:smooth val="0"/>
          <c:extLst>
            <c:ext xmlns:c16="http://schemas.microsoft.com/office/drawing/2014/chart" uri="{C3380CC4-5D6E-409C-BE32-E72D297353CC}">
              <c16:uniqueId val="{00000000-DF35-4DEB-AD56-1D5E7C94C961}"/>
            </c:ext>
          </c:extLst>
        </c:ser>
        <c:ser>
          <c:idx val="6"/>
          <c:order val="5"/>
          <c:tx>
            <c:strRef>
              <c:f>IPAMPA_aliment_bovins!$G$12</c:f>
              <c:strCache>
                <c:ptCount val="1"/>
                <c:pt idx="0">
                  <c:v>2025</c:v>
                </c:pt>
              </c:strCache>
            </c:strRef>
          </c:tx>
          <c:marker>
            <c:symbol val="none"/>
          </c:marker>
          <c:val>
            <c:numRef>
              <c:f>IPAMPA_aliment_bovins!$G$13:$G$24</c:f>
              <c:numCache>
                <c:formatCode>0.00"   "</c:formatCode>
                <c:ptCount val="12"/>
                <c:pt idx="0">
                  <c:v>123.7</c:v>
                </c:pt>
                <c:pt idx="1">
                  <c:v>123.7</c:v>
                </c:pt>
                <c:pt idx="2">
                  <c:v>123.3</c:v>
                </c:pt>
                <c:pt idx="3">
                  <c:v>123.4</c:v>
                </c:pt>
                <c:pt idx="4">
                  <c:v>122.7</c:v>
                </c:pt>
                <c:pt idx="5">
                  <c:v>121.7</c:v>
                </c:pt>
                <c:pt idx="6">
                  <c:v>121.2</c:v>
                </c:pt>
                <c:pt idx="7">
                  <c:v>119.5</c:v>
                </c:pt>
                <c:pt idx="8">
                  <c:v>118.7</c:v>
                </c:pt>
                <c:pt idx="9">
                  <c:v>117.8</c:v>
                </c:pt>
                <c:pt idx="10">
                  <c:v>116.4</c:v>
                </c:pt>
                <c:pt idx="11">
                  <c:v>115.9</c:v>
                </c:pt>
              </c:numCache>
            </c:numRef>
          </c:val>
          <c:smooth val="0"/>
          <c:extLst>
            <c:ext xmlns:c16="http://schemas.microsoft.com/office/drawing/2014/chart" uri="{C3380CC4-5D6E-409C-BE32-E72D297353CC}">
              <c16:uniqueId val="{00000001-1547-4603-9AC2-D67BAF3F0228}"/>
            </c:ext>
          </c:extLst>
        </c:ser>
        <c:ser>
          <c:idx val="2"/>
          <c:order val="6"/>
          <c:tx>
            <c:strRef>
              <c:f>IPAMPA_aliment_bovins!$H$12</c:f>
              <c:strCache>
                <c:ptCount val="1"/>
                <c:pt idx="0">
                  <c:v>2026</c:v>
                </c:pt>
              </c:strCache>
            </c:strRef>
          </c:tx>
          <c:spPr>
            <a:ln w="25400">
              <a:solidFill>
                <a:srgbClr val="FF0000"/>
              </a:solidFill>
            </a:ln>
          </c:spPr>
          <c:marker>
            <c:symbol val="triangle"/>
            <c:size val="5"/>
            <c:spPr>
              <a:solidFill>
                <a:srgbClr val="FF0000"/>
              </a:solidFill>
              <a:ln>
                <a:solidFill>
                  <a:srgbClr val="FF0000"/>
                </a:solidFill>
              </a:ln>
            </c:spPr>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IPAMPA_aliment_bovins!$H$13:$H$24</c:f>
              <c:numCache>
                <c:formatCode>0.00"   "</c:formatCode>
                <c:ptCount val="12"/>
                <c:pt idx="0">
                  <c:v>115.6</c:v>
                </c:pt>
                <c:pt idx="1">
                  <c:v>115.1</c:v>
                </c:pt>
                <c:pt idx="2">
                  <c:v>115.2</c:v>
                </c:pt>
                <c:pt idx="3">
                  <c:v>116.8</c:v>
                </c:pt>
              </c:numCache>
            </c:numRef>
          </c:val>
          <c:smooth val="0"/>
          <c:extLst>
            <c:ext xmlns:c16="http://schemas.microsoft.com/office/drawing/2014/chart" uri="{C3380CC4-5D6E-409C-BE32-E72D297353CC}">
              <c16:uniqueId val="{00000004-411E-487B-B150-6ACAF5F796C5}"/>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1056306354543706"/>
          <c:h val="0.1592017281025712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Evol_abattage_total_veaux!$R$12</c:f>
              <c:strCache>
                <c:ptCount val="1"/>
                <c:pt idx="0">
                  <c:v>2023</c:v>
                </c:pt>
              </c:strCache>
            </c:strRef>
          </c:tx>
          <c:spPr>
            <a:solidFill>
              <a:schemeClr val="accent6">
                <a:lumMod val="40000"/>
                <a:lumOff val="60000"/>
              </a:schemeClr>
            </a:solidFill>
            <a:ln w="25400">
              <a:no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Evol_abattage_total_veaux!$R$14:$R$25</c:f>
              <c:numCache>
                <c:formatCode>#,##0</c:formatCode>
                <c:ptCount val="12"/>
                <c:pt idx="0">
                  <c:v>1439.8820000000001</c:v>
                </c:pt>
                <c:pt idx="1">
                  <c:v>1195.5940000000001</c:v>
                </c:pt>
                <c:pt idx="2">
                  <c:v>1525.23</c:v>
                </c:pt>
                <c:pt idx="3">
                  <c:v>1354.384</c:v>
                </c:pt>
                <c:pt idx="4">
                  <c:v>1518.777</c:v>
                </c:pt>
                <c:pt idx="5">
                  <c:v>1384.64</c:v>
                </c:pt>
                <c:pt idx="6">
                  <c:v>1263.4939999999999</c:v>
                </c:pt>
                <c:pt idx="7">
                  <c:v>1347.3430000000001</c:v>
                </c:pt>
                <c:pt idx="8">
                  <c:v>1439.0419999999999</c:v>
                </c:pt>
                <c:pt idx="9">
                  <c:v>1583.5050000000001</c:v>
                </c:pt>
                <c:pt idx="10">
                  <c:v>1498.829</c:v>
                </c:pt>
                <c:pt idx="11">
                  <c:v>1315.144</c:v>
                </c:pt>
              </c:numCache>
            </c:numRef>
          </c:val>
          <c:extLst>
            <c:ext xmlns:c16="http://schemas.microsoft.com/office/drawing/2014/chart" uri="{C3380CC4-5D6E-409C-BE32-E72D297353CC}">
              <c16:uniqueId val="{00000000-8203-4C86-97BB-E52D787FFEE2}"/>
            </c:ext>
          </c:extLst>
        </c:ser>
        <c:ser>
          <c:idx val="3"/>
          <c:order val="2"/>
          <c:tx>
            <c:strRef>
              <c:f>Evol_abattage_total_veaux!$S$12</c:f>
              <c:strCache>
                <c:ptCount val="1"/>
                <c:pt idx="0">
                  <c:v>2024</c:v>
                </c:pt>
              </c:strCache>
            </c:strRef>
          </c:tx>
          <c:spPr>
            <a:solidFill>
              <a:schemeClr val="accent1">
                <a:lumMod val="60000"/>
                <a:lumOff val="40000"/>
              </a:schemeClr>
            </a:solidFill>
            <a:ln>
              <a:solidFill>
                <a:schemeClr val="accent1"/>
              </a:solid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Evol_abattage_total_veaux!$S$14:$S$25</c:f>
              <c:numCache>
                <c:formatCode>#,##0</c:formatCode>
                <c:ptCount val="12"/>
                <c:pt idx="0">
                  <c:v>1429.03</c:v>
                </c:pt>
                <c:pt idx="1">
                  <c:v>1244.3389999999999</c:v>
                </c:pt>
                <c:pt idx="2">
                  <c:v>1412.894</c:v>
                </c:pt>
                <c:pt idx="3">
                  <c:v>1476.9480000000001</c:v>
                </c:pt>
                <c:pt idx="4">
                  <c:v>1497.098</c:v>
                </c:pt>
                <c:pt idx="5">
                  <c:v>1254.039</c:v>
                </c:pt>
                <c:pt idx="6">
                  <c:v>1290.124</c:v>
                </c:pt>
                <c:pt idx="7">
                  <c:v>1246.4559999999999</c:v>
                </c:pt>
                <c:pt idx="8">
                  <c:v>1422.1179999999999</c:v>
                </c:pt>
                <c:pt idx="9">
                  <c:v>1558.41</c:v>
                </c:pt>
                <c:pt idx="10">
                  <c:v>1367.155</c:v>
                </c:pt>
                <c:pt idx="11">
                  <c:v>1349.818</c:v>
                </c:pt>
              </c:numCache>
            </c:numRef>
          </c:val>
          <c:extLst>
            <c:ext xmlns:c16="http://schemas.microsoft.com/office/drawing/2014/chart" uri="{C3380CC4-5D6E-409C-BE32-E72D297353CC}">
              <c16:uniqueId val="{00000001-8203-4C86-97BB-E52D787FFEE2}"/>
            </c:ext>
          </c:extLst>
        </c:ser>
        <c:ser>
          <c:idx val="4"/>
          <c:order val="3"/>
          <c:tx>
            <c:strRef>
              <c:f>Evol_abattage_total_veaux!$T$12</c:f>
              <c:strCache>
                <c:ptCount val="1"/>
                <c:pt idx="0">
                  <c:v>2025</c:v>
                </c:pt>
              </c:strCache>
            </c:strRef>
          </c:tx>
          <c:invertIfNegative val="0"/>
          <c:val>
            <c:numRef>
              <c:f>Evol_abattage_total_veaux!$T$14:$T$25</c:f>
              <c:numCache>
                <c:formatCode>#,##0</c:formatCode>
                <c:ptCount val="12"/>
                <c:pt idx="0">
                  <c:v>1372.9670000000001</c:v>
                </c:pt>
                <c:pt idx="1">
                  <c:v>1245.403</c:v>
                </c:pt>
                <c:pt idx="2">
                  <c:v>1456.9690000000001</c:v>
                </c:pt>
                <c:pt idx="3">
                  <c:v>1414.336</c:v>
                </c:pt>
                <c:pt idx="4">
                  <c:v>1340.297</c:v>
                </c:pt>
                <c:pt idx="5">
                  <c:v>1287.1130000000001</c:v>
                </c:pt>
                <c:pt idx="6">
                  <c:v>1216.865</c:v>
                </c:pt>
                <c:pt idx="7">
                  <c:v>1223.6500000000001</c:v>
                </c:pt>
                <c:pt idx="8">
                  <c:v>1432.511</c:v>
                </c:pt>
                <c:pt idx="9">
                  <c:v>1396.921</c:v>
                </c:pt>
                <c:pt idx="10">
                  <c:v>1195.2819999999999</c:v>
                </c:pt>
                <c:pt idx="11">
                  <c:v>1386.126</c:v>
                </c:pt>
              </c:numCache>
            </c:numRef>
          </c:val>
          <c:extLst>
            <c:ext xmlns:c16="http://schemas.microsoft.com/office/drawing/2014/chart" uri="{C3380CC4-5D6E-409C-BE32-E72D297353CC}">
              <c16:uniqueId val="{00000000-EC0E-49BD-88ED-BEBD05A2609A}"/>
            </c:ext>
          </c:extLst>
        </c:ser>
        <c:ser>
          <c:idx val="1"/>
          <c:order val="4"/>
          <c:tx>
            <c:strRef>
              <c:f>Evol_abattage_total_veaux!$U$12</c:f>
              <c:strCache>
                <c:ptCount val="1"/>
                <c:pt idx="0">
                  <c:v>2026</c:v>
                </c:pt>
              </c:strCache>
            </c:strRef>
          </c:tx>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Evol_abattage_total_veaux!$U$14:$U$25</c:f>
              <c:numCache>
                <c:formatCode>#,##0</c:formatCode>
                <c:ptCount val="12"/>
                <c:pt idx="0">
                  <c:v>1286.8979999999999</c:v>
                </c:pt>
                <c:pt idx="1">
                  <c:v>1118.403</c:v>
                </c:pt>
                <c:pt idx="2">
                  <c:v>1278.0260000000001</c:v>
                </c:pt>
                <c:pt idx="3">
                  <c:v>1321.721</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Evol_abattage_total_veaux!$Q$12</c:f>
              <c:strCache>
                <c:ptCount val="1"/>
                <c:pt idx="0">
                  <c:v>Moyenne 2018-2022</c:v>
                </c:pt>
              </c:strCache>
            </c:strRef>
          </c:tx>
          <c:spPr>
            <a:ln>
              <a:solidFill>
                <a:srgbClr val="C00000"/>
              </a:solidFill>
              <a:prstDash val="sysDash"/>
            </a:ln>
          </c:spPr>
          <c:marker>
            <c:symbol val="none"/>
          </c:marker>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Evol_abattage_total_veaux!$Q$14:$Q$25</c:f>
              <c:numCache>
                <c:formatCode>#,##0</c:formatCode>
                <c:ptCount val="12"/>
                <c:pt idx="0">
                  <c:v>1662.1338000000001</c:v>
                </c:pt>
                <c:pt idx="1">
                  <c:v>1466.0483999999999</c:v>
                </c:pt>
                <c:pt idx="2">
                  <c:v>1753.6728000000001</c:v>
                </c:pt>
                <c:pt idx="3">
                  <c:v>1755.4228000000001</c:v>
                </c:pt>
                <c:pt idx="4">
                  <c:v>1763.8098</c:v>
                </c:pt>
                <c:pt idx="5">
                  <c:v>1598.1238000000001</c:v>
                </c:pt>
                <c:pt idx="6">
                  <c:v>1493.9775999999999</c:v>
                </c:pt>
                <c:pt idx="7">
                  <c:v>1507.3530000000001</c:v>
                </c:pt>
                <c:pt idx="8">
                  <c:v>1688.3634</c:v>
                </c:pt>
                <c:pt idx="9">
                  <c:v>1771.6704</c:v>
                </c:pt>
                <c:pt idx="10">
                  <c:v>1646.8338000000001</c:v>
                </c:pt>
                <c:pt idx="11">
                  <c:v>1560.2070000000001</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24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4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cotations_Veaux_non_eleve_au_pi!$C$12</c:f>
              <c:strCache>
                <c:ptCount val="1"/>
                <c:pt idx="0">
                  <c:v>Moyenne 2021-2023</c:v>
                </c:pt>
              </c:strCache>
            </c:strRef>
          </c:tx>
          <c:spPr>
            <a:ln w="25400">
              <a:solidFill>
                <a:srgbClr val="991A00"/>
              </a:solidFill>
              <a:prstDash val="sysDash"/>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cotations_Veaux_non_eleve_au_pi!$C$13:$C$64</c:f>
              <c:numCache>
                <c:formatCode>#,##0.00</c:formatCode>
                <c:ptCount val="52"/>
                <c:pt idx="0">
                  <c:v>7.81</c:v>
                </c:pt>
                <c:pt idx="1">
                  <c:v>7.8133333333333299</c:v>
                </c:pt>
                <c:pt idx="2">
                  <c:v>7.8466666666666702</c:v>
                </c:pt>
                <c:pt idx="3">
                  <c:v>7.7966666666666704</c:v>
                </c:pt>
                <c:pt idx="4">
                  <c:v>7.7833333333333297</c:v>
                </c:pt>
                <c:pt idx="5">
                  <c:v>7.8333333333333304</c:v>
                </c:pt>
                <c:pt idx="6">
                  <c:v>7.7633333333333301</c:v>
                </c:pt>
                <c:pt idx="7">
                  <c:v>7.72</c:v>
                </c:pt>
                <c:pt idx="8">
                  <c:v>7.81</c:v>
                </c:pt>
                <c:pt idx="9">
                  <c:v>7.8033333333333301</c:v>
                </c:pt>
                <c:pt idx="10">
                  <c:v>7.7366666666666699</c:v>
                </c:pt>
                <c:pt idx="11">
                  <c:v>7.7033333333333296</c:v>
                </c:pt>
                <c:pt idx="12">
                  <c:v>7.8</c:v>
                </c:pt>
                <c:pt idx="13">
                  <c:v>7.7566666666666704</c:v>
                </c:pt>
                <c:pt idx="14">
                  <c:v>7.6933333333333298</c:v>
                </c:pt>
                <c:pt idx="15">
                  <c:v>7.71</c:v>
                </c:pt>
                <c:pt idx="16">
                  <c:v>7.7</c:v>
                </c:pt>
                <c:pt idx="17">
                  <c:v>7.6533333333333298</c:v>
                </c:pt>
                <c:pt idx="18">
                  <c:v>7.6666666666666696</c:v>
                </c:pt>
                <c:pt idx="19">
                  <c:v>7.74</c:v>
                </c:pt>
                <c:pt idx="20">
                  <c:v>7.7066666666666697</c:v>
                </c:pt>
                <c:pt idx="21">
                  <c:v>7.6133333333333297</c:v>
                </c:pt>
                <c:pt idx="22">
                  <c:v>7.5766666666666698</c:v>
                </c:pt>
                <c:pt idx="23">
                  <c:v>7.5633333333333299</c:v>
                </c:pt>
                <c:pt idx="24">
                  <c:v>7.5966666666666702</c:v>
                </c:pt>
                <c:pt idx="25">
                  <c:v>7.5466666666666704</c:v>
                </c:pt>
                <c:pt idx="26">
                  <c:v>7.4866666666666699</c:v>
                </c:pt>
                <c:pt idx="27">
                  <c:v>7.4433333333333298</c:v>
                </c:pt>
                <c:pt idx="28">
                  <c:v>7.46</c:v>
                </c:pt>
                <c:pt idx="29" formatCode="0.00">
                  <c:v>7.3733333333333304</c:v>
                </c:pt>
                <c:pt idx="30">
                  <c:v>7.4833333333333298</c:v>
                </c:pt>
                <c:pt idx="31">
                  <c:v>7.5133333333333301</c:v>
                </c:pt>
                <c:pt idx="32">
                  <c:v>7.4866666666666699</c:v>
                </c:pt>
                <c:pt idx="33">
                  <c:v>7.4833333333333298</c:v>
                </c:pt>
                <c:pt idx="34">
                  <c:v>7.5733333333333297</c:v>
                </c:pt>
                <c:pt idx="35">
                  <c:v>7.6566666666666698</c:v>
                </c:pt>
                <c:pt idx="36">
                  <c:v>7.6633333333333304</c:v>
                </c:pt>
                <c:pt idx="37">
                  <c:v>7.72</c:v>
                </c:pt>
                <c:pt idx="38">
                  <c:v>7.7633333333333301</c:v>
                </c:pt>
                <c:pt idx="39">
                  <c:v>7.9266666666666703</c:v>
                </c:pt>
                <c:pt idx="40">
                  <c:v>7.9466666666666699</c:v>
                </c:pt>
                <c:pt idx="41">
                  <c:v>7.9966666666666697</c:v>
                </c:pt>
                <c:pt idx="42">
                  <c:v>7.9866666666666699</c:v>
                </c:pt>
                <c:pt idx="43">
                  <c:v>8.02</c:v>
                </c:pt>
                <c:pt idx="44">
                  <c:v>8.0366666666666706</c:v>
                </c:pt>
                <c:pt idx="45">
                  <c:v>8.1433333333333309</c:v>
                </c:pt>
                <c:pt idx="46">
                  <c:v>8.1366666666666703</c:v>
                </c:pt>
                <c:pt idx="47">
                  <c:v>8.1033333333333299</c:v>
                </c:pt>
                <c:pt idx="48">
                  <c:v>8.06666666666667</c:v>
                </c:pt>
                <c:pt idx="49">
                  <c:v>8.0633333333333308</c:v>
                </c:pt>
                <c:pt idx="50">
                  <c:v>8.1233333333333295</c:v>
                </c:pt>
                <c:pt idx="51">
                  <c:v>8.0833333333333304</c:v>
                </c:pt>
              </c:numCache>
            </c:numRef>
          </c:val>
          <c:smooth val="0"/>
          <c:extLst>
            <c:ext xmlns:c16="http://schemas.microsoft.com/office/drawing/2014/chart" uri="{C3380CC4-5D6E-409C-BE32-E72D297353CC}">
              <c16:uniqueId val="{00000000-7581-4FA7-B582-8C063D0E4441}"/>
            </c:ext>
          </c:extLst>
        </c:ser>
        <c:ser>
          <c:idx val="1"/>
          <c:order val="3"/>
          <c:tx>
            <c:strRef>
              <c:f>cotations_Veaux_non_eleve_au_pi!$D$12</c:f>
              <c:strCache>
                <c:ptCount val="1"/>
                <c:pt idx="0">
                  <c:v>2024</c:v>
                </c:pt>
              </c:strCache>
            </c:strRef>
          </c:tx>
          <c:spPr>
            <a:ln w="25400">
              <a:solidFill>
                <a:srgbClr val="0070C0"/>
              </a:solidFill>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cotations_Veaux_non_eleve_au_pi!$D$13:$D$64</c:f>
              <c:numCache>
                <c:formatCode>0.00"   "</c:formatCode>
                <c:ptCount val="52"/>
                <c:pt idx="0">
                  <c:v>8.25</c:v>
                </c:pt>
                <c:pt idx="1">
                  <c:v>8.24</c:v>
                </c:pt>
                <c:pt idx="2">
                  <c:v>8.26</c:v>
                </c:pt>
                <c:pt idx="3">
                  <c:v>8.39</c:v>
                </c:pt>
                <c:pt idx="4">
                  <c:v>8.39</c:v>
                </c:pt>
                <c:pt idx="5">
                  <c:v>8.3800000000000008</c:v>
                </c:pt>
                <c:pt idx="6">
                  <c:v>8.35</c:v>
                </c:pt>
                <c:pt idx="7">
                  <c:v>8.3800000000000008</c:v>
                </c:pt>
                <c:pt idx="8">
                  <c:v>8.35</c:v>
                </c:pt>
                <c:pt idx="9">
                  <c:v>8.35</c:v>
                </c:pt>
                <c:pt idx="10">
                  <c:v>8.33</c:v>
                </c:pt>
                <c:pt idx="11">
                  <c:v>8.36</c:v>
                </c:pt>
                <c:pt idx="12">
                  <c:v>8.39</c:v>
                </c:pt>
                <c:pt idx="13">
                  <c:v>8.36</c:v>
                </c:pt>
                <c:pt idx="14">
                  <c:v>8.26</c:v>
                </c:pt>
                <c:pt idx="15">
                  <c:v>8.1</c:v>
                </c:pt>
                <c:pt idx="16">
                  <c:v>8.1</c:v>
                </c:pt>
                <c:pt idx="17">
                  <c:v>8.09</c:v>
                </c:pt>
                <c:pt idx="18">
                  <c:v>8.15</c:v>
                </c:pt>
                <c:pt idx="19">
                  <c:v>8.02</c:v>
                </c:pt>
                <c:pt idx="20">
                  <c:v>8.17</c:v>
                </c:pt>
                <c:pt idx="21">
                  <c:v>8.19</c:v>
                </c:pt>
                <c:pt idx="22">
                  <c:v>8.17</c:v>
                </c:pt>
                <c:pt idx="23">
                  <c:v>8.07</c:v>
                </c:pt>
                <c:pt idx="24">
                  <c:v>8.15</c:v>
                </c:pt>
                <c:pt idx="25">
                  <c:v>8.16</c:v>
                </c:pt>
                <c:pt idx="26">
                  <c:v>8.14</c:v>
                </c:pt>
                <c:pt idx="27">
                  <c:v>8.15</c:v>
                </c:pt>
                <c:pt idx="28">
                  <c:v>8.15</c:v>
                </c:pt>
                <c:pt idx="29">
                  <c:v>8.02</c:v>
                </c:pt>
                <c:pt idx="30">
                  <c:v>8.06</c:v>
                </c:pt>
                <c:pt idx="31">
                  <c:v>8.16</c:v>
                </c:pt>
                <c:pt idx="32">
                  <c:v>8.16</c:v>
                </c:pt>
                <c:pt idx="33">
                  <c:v>8.17</c:v>
                </c:pt>
                <c:pt idx="34">
                  <c:v>8.23</c:v>
                </c:pt>
                <c:pt idx="35">
                  <c:v>8.2200000000000006</c:v>
                </c:pt>
                <c:pt idx="36">
                  <c:v>8.25</c:v>
                </c:pt>
                <c:pt idx="37">
                  <c:v>8.23</c:v>
                </c:pt>
                <c:pt idx="38">
                  <c:v>8.2200000000000006</c:v>
                </c:pt>
                <c:pt idx="39">
                  <c:v>8.27</c:v>
                </c:pt>
                <c:pt idx="40">
                  <c:v>8.35</c:v>
                </c:pt>
                <c:pt idx="41">
                  <c:v>8.31</c:v>
                </c:pt>
                <c:pt idx="42">
                  <c:v>8.49</c:v>
                </c:pt>
                <c:pt idx="43">
                  <c:v>8.49</c:v>
                </c:pt>
                <c:pt idx="44">
                  <c:v>8.34</c:v>
                </c:pt>
                <c:pt idx="45">
                  <c:v>8.4600000000000009</c:v>
                </c:pt>
                <c:pt idx="46">
                  <c:v>8.4</c:v>
                </c:pt>
                <c:pt idx="47">
                  <c:v>8.59</c:v>
                </c:pt>
                <c:pt idx="48">
                  <c:v>8.68</c:v>
                </c:pt>
                <c:pt idx="49">
                  <c:v>8.6199999999999992</c:v>
                </c:pt>
                <c:pt idx="50">
                  <c:v>8.69</c:v>
                </c:pt>
                <c:pt idx="51">
                  <c:v>8.66</c:v>
                </c:pt>
              </c:numCache>
            </c:numRef>
          </c:val>
          <c:smooth val="0"/>
          <c:extLst>
            <c:ext xmlns:c16="http://schemas.microsoft.com/office/drawing/2014/chart" uri="{C3380CC4-5D6E-409C-BE32-E72D297353CC}">
              <c16:uniqueId val="{00000003-7581-4FA7-B582-8C063D0E4441}"/>
            </c:ext>
          </c:extLst>
        </c:ser>
        <c:ser>
          <c:idx val="4"/>
          <c:order val="4"/>
          <c:tx>
            <c:strRef>
              <c:f>cotations_Veaux_non_eleve_au_pi!$E$12</c:f>
              <c:strCache>
                <c:ptCount val="1"/>
                <c:pt idx="0">
                  <c:v>2025</c:v>
                </c:pt>
              </c:strCache>
            </c:strRef>
          </c:tx>
          <c:spPr>
            <a:ln>
              <a:solidFill>
                <a:schemeClr val="accent2"/>
              </a:solidFill>
            </a:ln>
          </c:spPr>
          <c:marker>
            <c:symbol val="none"/>
          </c:marker>
          <c:val>
            <c:numRef>
              <c:f>cotations_Veaux_non_eleve_au_pi!$E$14:$E$64</c:f>
              <c:numCache>
                <c:formatCode>0.00"   "</c:formatCode>
                <c:ptCount val="51"/>
                <c:pt idx="0">
                  <c:v>8.69</c:v>
                </c:pt>
                <c:pt idx="1">
                  <c:v>8.82</c:v>
                </c:pt>
                <c:pt idx="2">
                  <c:v>8.64</c:v>
                </c:pt>
                <c:pt idx="3">
                  <c:v>8.65</c:v>
                </c:pt>
                <c:pt idx="4">
                  <c:v>8.6999999999999993</c:v>
                </c:pt>
                <c:pt idx="5">
                  <c:v>8.77</c:v>
                </c:pt>
                <c:pt idx="6">
                  <c:v>8.8699999999999992</c:v>
                </c:pt>
                <c:pt idx="7">
                  <c:v>8.7799999999999994</c:v>
                </c:pt>
                <c:pt idx="8">
                  <c:v>8.85</c:v>
                </c:pt>
                <c:pt idx="9">
                  <c:v>8.74</c:v>
                </c:pt>
                <c:pt idx="10">
                  <c:v>8.8000000000000007</c:v>
                </c:pt>
                <c:pt idx="11">
                  <c:v>8.9</c:v>
                </c:pt>
                <c:pt idx="12">
                  <c:v>8.9</c:v>
                </c:pt>
                <c:pt idx="13">
                  <c:v>8.76</c:v>
                </c:pt>
                <c:pt idx="14">
                  <c:v>8.66</c:v>
                </c:pt>
                <c:pt idx="15">
                  <c:v>8.67</c:v>
                </c:pt>
                <c:pt idx="16">
                  <c:v>8.7200000000000006</c:v>
                </c:pt>
                <c:pt idx="17">
                  <c:v>8.7799999999999994</c:v>
                </c:pt>
                <c:pt idx="18">
                  <c:v>8.67</c:v>
                </c:pt>
                <c:pt idx="19">
                  <c:v>8.81</c:v>
                </c:pt>
                <c:pt idx="20">
                  <c:v>8.81</c:v>
                </c:pt>
                <c:pt idx="21">
                  <c:v>8.82</c:v>
                </c:pt>
                <c:pt idx="22">
                  <c:v>8.73</c:v>
                </c:pt>
                <c:pt idx="23">
                  <c:v>8.7200000000000006</c:v>
                </c:pt>
                <c:pt idx="24">
                  <c:v>8.84</c:v>
                </c:pt>
                <c:pt idx="25">
                  <c:v>8.74</c:v>
                </c:pt>
                <c:pt idx="26">
                  <c:v>8.56</c:v>
                </c:pt>
                <c:pt idx="27">
                  <c:v>8.69</c:v>
                </c:pt>
                <c:pt idx="28">
                  <c:v>8.59</c:v>
                </c:pt>
                <c:pt idx="29">
                  <c:v>8.6</c:v>
                </c:pt>
                <c:pt idx="30">
                  <c:v>8.66</c:v>
                </c:pt>
                <c:pt idx="31">
                  <c:v>8.7200000000000006</c:v>
                </c:pt>
                <c:pt idx="32">
                  <c:v>8.6999999999999993</c:v>
                </c:pt>
                <c:pt idx="33">
                  <c:v>8.83</c:v>
                </c:pt>
                <c:pt idx="34">
                  <c:v>9.15</c:v>
                </c:pt>
                <c:pt idx="35">
                  <c:v>9.25</c:v>
                </c:pt>
                <c:pt idx="36">
                  <c:v>9.1199999999999992</c:v>
                </c:pt>
                <c:pt idx="37">
                  <c:v>9.15</c:v>
                </c:pt>
                <c:pt idx="38">
                  <c:v>9.33</c:v>
                </c:pt>
                <c:pt idx="39">
                  <c:v>9.35</c:v>
                </c:pt>
                <c:pt idx="40">
                  <c:v>9.65</c:v>
                </c:pt>
                <c:pt idx="41">
                  <c:v>9.66</c:v>
                </c:pt>
                <c:pt idx="42">
                  <c:v>9.86</c:v>
                </c:pt>
                <c:pt idx="43">
                  <c:v>9.91</c:v>
                </c:pt>
                <c:pt idx="44">
                  <c:v>9.9</c:v>
                </c:pt>
                <c:pt idx="45">
                  <c:v>10.37</c:v>
                </c:pt>
                <c:pt idx="46">
                  <c:v>10.24</c:v>
                </c:pt>
                <c:pt idx="47">
                  <c:v>10.31</c:v>
                </c:pt>
                <c:pt idx="48">
                  <c:v>10.25</c:v>
                </c:pt>
                <c:pt idx="49">
                  <c:v>10.33</c:v>
                </c:pt>
                <c:pt idx="50">
                  <c:v>10.41</c:v>
                </c:pt>
              </c:numCache>
            </c:numRef>
          </c:val>
          <c:smooth val="0"/>
          <c:extLst>
            <c:ext xmlns:c16="http://schemas.microsoft.com/office/drawing/2014/chart" uri="{C3380CC4-5D6E-409C-BE32-E72D297353CC}">
              <c16:uniqueId val="{00000000-0F74-4E3C-A92A-CA8EEEDF6203}"/>
            </c:ext>
          </c:extLst>
        </c:ser>
        <c:ser>
          <c:idx val="3"/>
          <c:order val="5"/>
          <c:tx>
            <c:strRef>
              <c:f>cotations_Veaux_non_eleve_au_pi!$F$12</c:f>
              <c:strCache>
                <c:ptCount val="1"/>
                <c:pt idx="0">
                  <c:v>2026</c:v>
                </c:pt>
              </c:strCache>
            </c:strRef>
          </c:tx>
          <c:spPr>
            <a:ln w="25400">
              <a:solidFill>
                <a:srgbClr val="00B050"/>
              </a:solidFill>
            </a:ln>
          </c:spPr>
          <c:marker>
            <c:symbol val="none"/>
          </c:marker>
          <c:val>
            <c:numRef>
              <c:f>cotations_Veaux_non_eleve_au_pi!$F$13:$F$64</c:f>
              <c:numCache>
                <c:formatCode>0.00"   "</c:formatCode>
                <c:ptCount val="52"/>
                <c:pt idx="0">
                  <c:v>10.06</c:v>
                </c:pt>
                <c:pt idx="1">
                  <c:v>10.37</c:v>
                </c:pt>
                <c:pt idx="2">
                  <c:v>10.38</c:v>
                </c:pt>
                <c:pt idx="3">
                  <c:v>10.53</c:v>
                </c:pt>
                <c:pt idx="4">
                  <c:v>10.42</c:v>
                </c:pt>
                <c:pt idx="5">
                  <c:v>10.39</c:v>
                </c:pt>
                <c:pt idx="6">
                  <c:v>10.54</c:v>
                </c:pt>
                <c:pt idx="7">
                  <c:v>10.71</c:v>
                </c:pt>
                <c:pt idx="8">
                  <c:v>10.61</c:v>
                </c:pt>
                <c:pt idx="9">
                  <c:v>10.57</c:v>
                </c:pt>
                <c:pt idx="10">
                  <c:v>10.62</c:v>
                </c:pt>
                <c:pt idx="11">
                  <c:v>10.65</c:v>
                </c:pt>
                <c:pt idx="12">
                  <c:v>10.55</c:v>
                </c:pt>
                <c:pt idx="13">
                  <c:v>10.06</c:v>
                </c:pt>
                <c:pt idx="14">
                  <c:v>10.25</c:v>
                </c:pt>
                <c:pt idx="15">
                  <c:v>10.25</c:v>
                </c:pt>
                <c:pt idx="16">
                  <c:v>10</c:v>
                </c:pt>
                <c:pt idx="17">
                  <c:v>10.050000000000001</c:v>
                </c:pt>
                <c:pt idx="18">
                  <c:v>9.8000000000000007</c:v>
                </c:pt>
                <c:pt idx="19">
                  <c:v>9.92</c:v>
                </c:pt>
                <c:pt idx="20">
                  <c:v>9.68</c:v>
                </c:pt>
                <c:pt idx="21">
                  <c:v>9.6300000000000008</c:v>
                </c:pt>
                <c:pt idx="22">
                  <c:v>10.15</c:v>
                </c:pt>
                <c:pt idx="23">
                  <c:v>9.77</c:v>
                </c:pt>
                <c:pt idx="24">
                  <c:v>9.82</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ext xmlns:c15="http://schemas.microsoft.com/office/drawing/2012/chart" uri="{02D57815-91ED-43cb-92C2-25804820EDAC}">
            <c15:filteredLineSeries>
              <c15:ser>
                <c:idx val="6"/>
                <c:order val="1"/>
                <c:tx>
                  <c:strRef>
                    <c:extLst>
                      <c:ext uri="{02D57815-91ED-43cb-92C2-25804820EDAC}">
                        <c15:formulaRef>
                          <c15:sqref>'cotations_porc.charcutier'!#REF!</c15:sqref>
                        </c15:formulaRef>
                      </c:ext>
                    </c:extLst>
                    <c:strCache>
                      <c:ptCount val="1"/>
                      <c:pt idx="0">
                        <c:v>#REF!</c:v>
                      </c:pt>
                    </c:strCache>
                  </c:strRef>
                </c:tx>
                <c:spPr>
                  <a:ln w="25400">
                    <a:solidFill>
                      <a:srgbClr val="92D050"/>
                    </a:solidFill>
                  </a:ln>
                </c:spPr>
                <c:marker>
                  <c:symbol val="none"/>
                </c:marker>
                <c:cat>
                  <c:numRef>
                    <c:extLst>
                      <c:ex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c:ext uri="{02D57815-91ED-43cb-92C2-25804820EDAC}">
                        <c15:formulaRef>
                          <c15:sqref>'cotations_porc.charcutier'!#REF!</c15:sqref>
                        </c15:formulaRef>
                      </c:ext>
                    </c:extLst>
                    <c:numCache>
                      <c:formatCode>General</c:formatCode>
                      <c:ptCount val="1"/>
                      <c:pt idx="0">
                        <c:v>1</c:v>
                      </c:pt>
                    </c:numCache>
                  </c:numRef>
                </c:val>
                <c:smooth val="0"/>
                <c:extLst>
                  <c:ext xmlns:c16="http://schemas.microsoft.com/office/drawing/2014/chart" uri="{C3380CC4-5D6E-409C-BE32-E72D297353CC}">
                    <c16:uniqueId val="{00000001-7581-4FA7-B582-8C063D0E444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'cotations_porc.charcutier'!#REF!</c15:sqref>
                        </c15:formulaRef>
                      </c:ext>
                    </c:extLst>
                    <c:strCache>
                      <c:ptCount val="1"/>
                      <c:pt idx="0">
                        <c:v>#REF!</c:v>
                      </c:pt>
                    </c:strCache>
                  </c:strRef>
                </c:tx>
                <c:spPr>
                  <a:ln w="25400">
                    <a:solidFill>
                      <a:schemeClr val="accent1"/>
                    </a:solidFill>
                    <a:prstDash val="solid"/>
                  </a:ln>
                </c:spPr>
                <c:marker>
                  <c:symbol val="none"/>
                </c:marker>
                <c:cat>
                  <c:numRef>
                    <c:extLst xmlns:c15="http://schemas.microsoft.com/office/drawing/2012/chart">
                      <c:ext xmlns:c15="http://schemas.microsoft.com/office/drawing/2012/char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xmlns:c15="http://schemas.microsoft.com/office/drawing/2012/chart">
                      <c:ext xmlns:c15="http://schemas.microsoft.com/office/drawing/2012/chart" uri="{02D57815-91ED-43cb-92C2-25804820EDAC}">
                        <c15:formulaRef>
                          <c15:sqref>'cotations_porc.charcutier'!#REF!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2-7581-4FA7-B582-8C063D0E4441}"/>
                  </c:ext>
                </c:extLst>
              </c15:ser>
            </c15:filteredLineSeries>
          </c:ext>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1"/>
          <c:min val="6"/>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83849759105660426"/>
          <c:h val="0.15920150199594887"/>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94832271407771E-2"/>
          <c:y val="0.1471352825968868"/>
          <c:w val="0.88302087680736019"/>
          <c:h val="0.5972953886332536"/>
        </c:manualLayout>
      </c:layout>
      <c:barChart>
        <c:barDir val="col"/>
        <c:grouping val="clustered"/>
        <c:varyColors val="0"/>
        <c:ser>
          <c:idx val="4"/>
          <c:order val="0"/>
          <c:tx>
            <c:strRef>
              <c:f>'Evol. exportations_veaux_brouta'!$C$10:$C$11</c:f>
              <c:strCache>
                <c:ptCount val="2"/>
                <c:pt idx="0">
                  <c:v>2024</c:v>
                </c:pt>
              </c:strCache>
            </c:strRef>
          </c:tx>
          <c:invertIfNegative val="0"/>
          <c:val>
            <c:numRef>
              <c:f>'Evol. exportations_veaux_brouta'!$C$12:$C$23</c:f>
              <c:numCache>
                <c:formatCode>#,##0</c:formatCode>
                <c:ptCount val="12"/>
                <c:pt idx="0">
                  <c:v>15062</c:v>
                </c:pt>
                <c:pt idx="1">
                  <c:v>14425</c:v>
                </c:pt>
                <c:pt idx="2">
                  <c:v>15424</c:v>
                </c:pt>
                <c:pt idx="3" formatCode="#\ ###">
                  <c:v>17674</c:v>
                </c:pt>
                <c:pt idx="4" formatCode="#\ ###">
                  <c:v>14867</c:v>
                </c:pt>
                <c:pt idx="5" formatCode="#\ ###">
                  <c:v>12881</c:v>
                </c:pt>
                <c:pt idx="6" formatCode="#\ ###">
                  <c:v>12942</c:v>
                </c:pt>
                <c:pt idx="7" formatCode="#\ ###">
                  <c:v>10258</c:v>
                </c:pt>
                <c:pt idx="8" formatCode="#\ ###">
                  <c:v>16625</c:v>
                </c:pt>
                <c:pt idx="9" formatCode="#\ ###">
                  <c:v>18068</c:v>
                </c:pt>
                <c:pt idx="10" formatCode="#\ ###">
                  <c:v>14383</c:v>
                </c:pt>
                <c:pt idx="11" formatCode="#\ ###">
                  <c:v>14112</c:v>
                </c:pt>
              </c:numCache>
            </c:numRef>
          </c:val>
          <c:extLst>
            <c:ext xmlns:c16="http://schemas.microsoft.com/office/drawing/2014/chart" uri="{C3380CC4-5D6E-409C-BE32-E72D297353CC}">
              <c16:uniqueId val="{00000000-5691-462D-B747-50923590335E}"/>
            </c:ext>
          </c:extLst>
        </c:ser>
        <c:ser>
          <c:idx val="1"/>
          <c:order val="1"/>
          <c:tx>
            <c:strRef>
              <c:f>'Evol. exportations_veaux_brouta'!$D$10:$D$11</c:f>
              <c:strCache>
                <c:ptCount val="2"/>
                <c:pt idx="0">
                  <c:v>2025</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exportations_veaux_brouta'!$D$12:$D$23</c:f>
              <c:numCache>
                <c:formatCode>#,##0</c:formatCode>
                <c:ptCount val="12"/>
                <c:pt idx="0">
                  <c:v>14482</c:v>
                </c:pt>
                <c:pt idx="1">
                  <c:v>15214</c:v>
                </c:pt>
                <c:pt idx="2">
                  <c:v>18360</c:v>
                </c:pt>
                <c:pt idx="3" formatCode="#\ ###">
                  <c:v>19433</c:v>
                </c:pt>
                <c:pt idx="4" formatCode="#\ ###">
                  <c:v>16045</c:v>
                </c:pt>
                <c:pt idx="5" formatCode="#\ ###">
                  <c:v>14095</c:v>
                </c:pt>
                <c:pt idx="6" formatCode="#\ ###">
                  <c:v>13723</c:v>
                </c:pt>
                <c:pt idx="7" formatCode="#\ ###">
                  <c:v>10540</c:v>
                </c:pt>
                <c:pt idx="8" formatCode="#\ ###">
                  <c:v>18418</c:v>
                </c:pt>
                <c:pt idx="9" formatCode="#\ ###">
                  <c:v>10436</c:v>
                </c:pt>
                <c:pt idx="10" formatCode="#\ ###">
                  <c:v>20679</c:v>
                </c:pt>
                <c:pt idx="11" formatCode="#\ ###">
                  <c:v>12655</c:v>
                </c:pt>
              </c:numCache>
            </c:numRef>
          </c:val>
          <c:extLst>
            <c:ext xmlns:c16="http://schemas.microsoft.com/office/drawing/2014/chart" uri="{C3380CC4-5D6E-409C-BE32-E72D297353CC}">
              <c16:uniqueId val="{00000001-5691-462D-B747-50923590335E}"/>
            </c:ext>
          </c:extLst>
        </c:ser>
        <c:ser>
          <c:idx val="2"/>
          <c:order val="3"/>
          <c:tx>
            <c:strRef>
              <c:f>'Evol. exportations_veaux_brouta'!$E$10:$E$11</c:f>
              <c:strCache>
                <c:ptCount val="2"/>
                <c:pt idx="0">
                  <c:v>2026</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exportations_veaux_brouta'!$E$12:$E$23</c:f>
              <c:numCache>
                <c:formatCode>#,##0</c:formatCode>
                <c:ptCount val="12"/>
                <c:pt idx="0">
                  <c:v>12980</c:v>
                </c:pt>
                <c:pt idx="1">
                  <c:v>9493</c:v>
                </c:pt>
                <c:pt idx="2">
                  <c:v>15432</c:v>
                </c:pt>
                <c:pt idx="3">
                  <c:v>18791</c:v>
                </c:pt>
              </c:numCache>
            </c:numRef>
          </c:val>
          <c:extLst>
            <c:ext xmlns:c16="http://schemas.microsoft.com/office/drawing/2014/chart" uri="{C3380CC4-5D6E-409C-BE32-E72D297353CC}">
              <c16:uniqueId val="{00000002-5691-462D-B747-50923590335E}"/>
            </c:ext>
          </c:extLst>
        </c:ser>
        <c:dLbls>
          <c:showLegendKey val="0"/>
          <c:showVal val="0"/>
          <c:showCatName val="0"/>
          <c:showSerName val="0"/>
          <c:showPercent val="0"/>
          <c:showBubbleSize val="0"/>
        </c:dLbls>
        <c:gapWidth val="150"/>
        <c:axId val="600631167"/>
        <c:axId val="1"/>
      </c:barChart>
      <c:lineChart>
        <c:grouping val="standard"/>
        <c:varyColors val="0"/>
        <c:ser>
          <c:idx val="0"/>
          <c:order val="2"/>
          <c:tx>
            <c:strRef>
              <c:f>'Evol. exportations_veaux_brouta'!$B$10:$B$11</c:f>
              <c:strCache>
                <c:ptCount val="2"/>
                <c:pt idx="0">
                  <c:v>Moyenne 2020-2023</c:v>
                </c:pt>
              </c:strCache>
            </c:strRef>
          </c:tx>
          <c:spPr>
            <a:ln>
              <a:solidFill>
                <a:srgbClr val="C00000"/>
              </a:solidFill>
              <a:prstDash val="sysDash"/>
            </a:ln>
          </c:spPr>
          <c:marker>
            <c:symbol val="none"/>
          </c:marker>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exportations_veaux_brouta'!$B$12:$B$23</c:f>
              <c:numCache>
                <c:formatCode>#\ ###</c:formatCode>
                <c:ptCount val="12"/>
                <c:pt idx="0">
                  <c:v>12588.6</c:v>
                </c:pt>
                <c:pt idx="1">
                  <c:v>13465.8</c:v>
                </c:pt>
                <c:pt idx="2">
                  <c:v>15085.6</c:v>
                </c:pt>
                <c:pt idx="3">
                  <c:v>12782.6</c:v>
                </c:pt>
                <c:pt idx="4">
                  <c:v>12307.2</c:v>
                </c:pt>
                <c:pt idx="5">
                  <c:v>11796.6</c:v>
                </c:pt>
                <c:pt idx="6">
                  <c:v>8914</c:v>
                </c:pt>
                <c:pt idx="7">
                  <c:v>9737.4</c:v>
                </c:pt>
                <c:pt idx="8">
                  <c:v>13143.4</c:v>
                </c:pt>
                <c:pt idx="9">
                  <c:v>13957.6</c:v>
                </c:pt>
                <c:pt idx="10">
                  <c:v>14910.4</c:v>
                </c:pt>
                <c:pt idx="11">
                  <c:v>10621.2</c:v>
                </c:pt>
              </c:numCache>
            </c:numRef>
          </c:val>
          <c:smooth val="0"/>
          <c:extLst>
            <c:ext xmlns:c16="http://schemas.microsoft.com/office/drawing/2014/chart" uri="{C3380CC4-5D6E-409C-BE32-E72D297353CC}">
              <c16:uniqueId val="{00000003-5691-462D-B747-50923590335E}"/>
            </c:ext>
          </c:extLst>
        </c:ser>
        <c:dLbls>
          <c:showLegendKey val="0"/>
          <c:showVal val="0"/>
          <c:showCatName val="0"/>
          <c:showSerName val="0"/>
          <c:showPercent val="0"/>
          <c:showBubbleSize val="0"/>
        </c:dLbls>
        <c:marker val="1"/>
        <c:smooth val="0"/>
        <c:axId val="600631167"/>
        <c:axId val="1"/>
      </c:lineChart>
      <c:catAx>
        <c:axId val="600631167"/>
        <c:scaling>
          <c:orientation val="minMax"/>
        </c:scaling>
        <c:delete val="0"/>
        <c:axPos val="b"/>
        <c:title>
          <c:tx>
            <c:rich>
              <a:bodyPr/>
              <a:lstStyle/>
              <a:p>
                <a:pPr>
                  <a:defRPr sz="800" b="0" i="0" u="none" strike="noStrike" baseline="0">
                    <a:solidFill>
                      <a:srgbClr val="000000"/>
                    </a:solidFill>
                    <a:latin typeface="Marianne"/>
                    <a:ea typeface="Marianne"/>
                    <a:cs typeface="Marianne"/>
                  </a:defRPr>
                </a:pPr>
                <a:r>
                  <a:rPr lang="fr-FR"/>
                  <a:t>Effectifs</a:t>
                </a:r>
                <a:r>
                  <a:rPr lang="fr-FR" baseline="0"/>
                  <a:t> en </a:t>
                </a:r>
                <a:r>
                  <a:rPr lang="fr-FR"/>
                  <a:t>têtes</a:t>
                </a:r>
              </a:p>
            </c:rich>
          </c:tx>
          <c:layout>
            <c:manualLayout>
              <c:xMode val="edge"/>
              <c:yMode val="edge"/>
              <c:x val="3.1791861906832197E-2"/>
              <c:y val="4.7976841130152846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2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600631167"/>
        <c:crossesAt val="1"/>
        <c:crossBetween val="between"/>
        <c:majorUnit val="5000"/>
      </c:valAx>
      <c:spPr>
        <a:noFill/>
        <a:ln w="25400">
          <a:noFill/>
        </a:ln>
      </c:spPr>
    </c:plotArea>
    <c:legend>
      <c:legendPos val="r"/>
      <c:layout>
        <c:manualLayout>
          <c:xMode val="edge"/>
          <c:yMode val="edge"/>
          <c:x val="0.14879825375043434"/>
          <c:y val="0.82713034584341383"/>
          <c:w val="0.66758135466411073"/>
          <c:h val="0.16122032164744507"/>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21772</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556547"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1238463</xdr:colOff>
      <xdr:row>5</xdr:row>
      <xdr:rowOff>6350</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000" b="0" i="0" u="none" strike="noStrike" baseline="0">
              <a:solidFill>
                <a:srgbClr val="FFFFFF"/>
              </a:solidFill>
              <a:latin typeface="Marianne" panose="02000000000000000000" pitchFamily="50" charset="0"/>
              <a:cs typeface="Times New Roman"/>
            </a:rPr>
            <a:t>                                                  veaux de boucherie (8 mois ou moins) en 2025</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133 312 tonnes (-7%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4°rang (12%)</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445405</xdr:colOff>
      <xdr:row>12</xdr:row>
      <xdr:rowOff>95100</xdr:rowOff>
    </xdr:from>
    <xdr:to>
      <xdr:col>14</xdr:col>
      <xdr:colOff>540655</xdr:colOff>
      <xdr:row>29</xdr:row>
      <xdr:rowOff>69701</xdr:rowOff>
    </xdr:to>
    <xdr:graphicFrame macro="">
      <xdr:nvGraphicFramePr>
        <xdr:cNvPr id="8507" name="Graphique 6">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87541</xdr:colOff>
      <xdr:row>12</xdr:row>
      <xdr:rowOff>53976</xdr:rowOff>
    </xdr:from>
    <xdr:to>
      <xdr:col>18</xdr:col>
      <xdr:colOff>196851</xdr:colOff>
      <xdr:row>35</xdr:row>
      <xdr:rowOff>92531</xdr:rowOff>
    </xdr:to>
    <xdr:graphicFrame macro="">
      <xdr:nvGraphicFramePr>
        <xdr:cNvPr id="10710" name="Graphique 7">
          <a:extLst>
            <a:ext uri="{FF2B5EF4-FFF2-40B4-BE49-F238E27FC236}">
              <a16:creationId xmlns:a16="http://schemas.microsoft.com/office/drawing/2014/main" id="{00000000-0008-0000-07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459015</xdr:colOff>
      <xdr:row>4</xdr:row>
      <xdr:rowOff>142422</xdr:rowOff>
    </xdr:to>
    <xdr:sp macro="" textlink="">
      <xdr:nvSpPr>
        <xdr:cNvPr id="5" name="Images 1">
          <a:extLst>
            <a:ext uri="{FF2B5EF4-FFF2-40B4-BE49-F238E27FC236}">
              <a16:creationId xmlns:a16="http://schemas.microsoft.com/office/drawing/2014/main" id="{00000000-0008-0000-07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6</xdr:col>
      <xdr:colOff>373096</xdr:colOff>
      <xdr:row>8</xdr:row>
      <xdr:rowOff>228036</xdr:rowOff>
    </xdr:from>
    <xdr:to>
      <xdr:col>13</xdr:col>
      <xdr:colOff>788387</xdr:colOff>
      <xdr:row>26</xdr:row>
      <xdr:rowOff>19616</xdr:rowOff>
    </xdr:to>
    <xdr:graphicFrame macro="">
      <xdr:nvGraphicFramePr>
        <xdr:cNvPr id="2" name="Graphique 8">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10936</xdr:colOff>
      <xdr:row>0</xdr:row>
      <xdr:rowOff>16016</xdr:rowOff>
    </xdr:from>
    <xdr:to>
      <xdr:col>15</xdr:col>
      <xdr:colOff>941913</xdr:colOff>
      <xdr:row>4</xdr:row>
      <xdr:rowOff>8710</xdr:rowOff>
    </xdr:to>
    <xdr:sp macro="" textlink="" fLocksText="0">
      <xdr:nvSpPr>
        <xdr:cNvPr id="3" name="Images 1">
          <a:extLst>
            <a:ext uri="{FF2B5EF4-FFF2-40B4-BE49-F238E27FC236}">
              <a16:creationId xmlns:a16="http://schemas.microsoft.com/office/drawing/2014/main" id="{00000000-0008-0000-0800-000003000000}"/>
            </a:ext>
          </a:extLst>
        </xdr:cNvPr>
        <xdr:cNvSpPr>
          <a:spLocks noChangeArrowheads="1"/>
        </xdr:cNvSpPr>
      </xdr:nvSpPr>
      <xdr:spPr bwMode="auto">
        <a:xfrm>
          <a:off x="14111" y="16016"/>
          <a:ext cx="12960699" cy="1124758"/>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Nombre de broutards exportés en 2025</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France :  910 027 têtes</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Occitanie : 3° rang (19%)</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278191</xdr:colOff>
      <xdr:row>12</xdr:row>
      <xdr:rowOff>21770</xdr:rowOff>
    </xdr:from>
    <xdr:to>
      <xdr:col>14</xdr:col>
      <xdr:colOff>11490</xdr:colOff>
      <xdr:row>27</xdr:row>
      <xdr:rowOff>9977</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9525</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bovins en 2025</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1 268 236 tonnes (-3%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7° rang</a:t>
          </a:r>
          <a:r>
            <a:rPr lang="fr-FR" sz="1000" b="0" i="0" u="none" strike="noStrike" baseline="0">
              <a:solidFill>
                <a:srgbClr val="FFFFFF"/>
              </a:solidFill>
              <a:latin typeface="Marianne" panose="02000000000000000000" pitchFamily="50" charset="0"/>
              <a:cs typeface="Times New Roman"/>
            </a:rPr>
            <a:t>   (6%)</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88597</xdr:colOff>
      <xdr:row>12</xdr:row>
      <xdr:rowOff>114754</xdr:rowOff>
    </xdr:from>
    <xdr:to>
      <xdr:col>14</xdr:col>
      <xdr:colOff>171451</xdr:colOff>
      <xdr:row>29</xdr:row>
      <xdr:rowOff>76199</xdr:rowOff>
    </xdr:to>
    <xdr:graphicFrame macro="">
      <xdr:nvGraphicFramePr>
        <xdr:cNvPr id="5433" name="Graphique 2">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15</xdr:col>
      <xdr:colOff>687312</xdr:colOff>
      <xdr:row>5</xdr:row>
      <xdr:rowOff>6350</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0" y="0"/>
          <a:ext cx="125825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Vaches en 2025</a:t>
          </a:r>
        </a:p>
        <a:p>
          <a:pPr algn="ctr" rtl="0">
            <a:defRPr sz="1000"/>
          </a:pPr>
          <a:r>
            <a:rPr lang="fr-FR" sz="1000" b="0" i="0" u="none" strike="noStrike" baseline="0">
              <a:solidFill>
                <a:srgbClr val="FFFFFF"/>
              </a:solidFill>
              <a:latin typeface="Marianne" panose="02000000000000000000" pitchFamily="50" charset="0"/>
              <a:cs typeface="Arial"/>
            </a:rPr>
            <a:t>                                           France 519 998 tonnes ( -1%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8</a:t>
          </a:r>
          <a:r>
            <a:rPr lang="fr-FR" sz="1000" b="0" i="0" u="none" strike="noStrike" baseline="0">
              <a:solidFill>
                <a:srgbClr val="FFFFFF"/>
              </a:solidFill>
              <a:latin typeface="Marianne" panose="02000000000000000000" pitchFamily="50" charset="0"/>
              <a:cs typeface="Arial"/>
            </a:rPr>
            <a:t>° rang (7%)</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25552</xdr:colOff>
      <xdr:row>5</xdr:row>
      <xdr:rowOff>6350</xdr:rowOff>
    </xdr:to>
    <xdr:sp macro="" textlink="">
      <xdr:nvSpPr>
        <xdr:cNvPr id="2" name="Images 1">
          <a:extLst>
            <a:ext uri="{FF2B5EF4-FFF2-40B4-BE49-F238E27FC236}">
              <a16:creationId xmlns:a16="http://schemas.microsoft.com/office/drawing/2014/main" id="{53610FFC-5138-46F8-BB8C-4C4B55345DB5}"/>
            </a:ext>
          </a:extLst>
        </xdr:cNvPr>
        <xdr:cNvSpPr>
          <a:spLocks noChangeArrowheads="1"/>
        </xdr:cNvSpPr>
      </xdr:nvSpPr>
      <xdr:spPr bwMode="auto">
        <a:xfrm>
          <a:off x="0" y="0"/>
          <a:ext cx="12119127" cy="80327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7</xdr:col>
      <xdr:colOff>945544</xdr:colOff>
      <xdr:row>17</xdr:row>
      <xdr:rowOff>9975</xdr:rowOff>
    </xdr:from>
    <xdr:to>
      <xdr:col>15</xdr:col>
      <xdr:colOff>77107</xdr:colOff>
      <xdr:row>42</xdr:row>
      <xdr:rowOff>87538</xdr:rowOff>
    </xdr:to>
    <xdr:graphicFrame macro="">
      <xdr:nvGraphicFramePr>
        <xdr:cNvPr id="3" name="Graphique 3">
          <a:extLst>
            <a:ext uri="{FF2B5EF4-FFF2-40B4-BE49-F238E27FC236}">
              <a16:creationId xmlns:a16="http://schemas.microsoft.com/office/drawing/2014/main" id="{D2D58497-13C2-459D-A157-98B9EE71A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28727</xdr:colOff>
      <xdr:row>5</xdr:row>
      <xdr:rowOff>9525</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7</xdr:col>
      <xdr:colOff>942369</xdr:colOff>
      <xdr:row>17</xdr:row>
      <xdr:rowOff>6800</xdr:rowOff>
    </xdr:from>
    <xdr:to>
      <xdr:col>15</xdr:col>
      <xdr:colOff>77107</xdr:colOff>
      <xdr:row>42</xdr:row>
      <xdr:rowOff>84363</xdr:rowOff>
    </xdr:to>
    <xdr:graphicFrame macro="">
      <xdr:nvGraphicFramePr>
        <xdr:cNvPr id="4447" name="Graphique 3">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535420</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génisses en 2025</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 210 592 tonnes (-0,4%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9° rang (6%)</a:t>
          </a:r>
        </a:p>
      </xdr:txBody>
    </xdr:sp>
    <xdr:clientData/>
  </xdr:twoCellAnchor>
  <xdr:twoCellAnchor editAs="absolute">
    <xdr:from>
      <xdr:col>7</xdr:col>
      <xdr:colOff>198967</xdr:colOff>
      <xdr:row>12</xdr:row>
      <xdr:rowOff>27364</xdr:rowOff>
    </xdr:from>
    <xdr:to>
      <xdr:col>14</xdr:col>
      <xdr:colOff>216655</xdr:colOff>
      <xdr:row>28</xdr:row>
      <xdr:rowOff>50498</xdr:rowOff>
    </xdr:to>
    <xdr:graphicFrame macro="">
      <xdr:nvGraphicFramePr>
        <xdr:cNvPr id="6458" name="Graphique 4">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3" name="Images 1">
          <a:extLst>
            <a:ext uri="{FF2B5EF4-FFF2-40B4-BE49-F238E27FC236}">
              <a16:creationId xmlns:a16="http://schemas.microsoft.com/office/drawing/2014/main" id="{00000000-0008-0000-0500-000003000000}"/>
            </a:ext>
          </a:extLst>
        </xdr:cNvPr>
        <xdr:cNvSpPr>
          <a:spLocks noChangeArrowheads="1"/>
        </xdr:cNvSpPr>
      </xdr:nvSpPr>
      <xdr:spPr bwMode="auto">
        <a:xfrm>
          <a:off x="0" y="0"/>
          <a:ext cx="11581947" cy="81751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654050</xdr:colOff>
      <xdr:row>12</xdr:row>
      <xdr:rowOff>136524</xdr:rowOff>
    </xdr:from>
    <xdr:to>
      <xdr:col>16</xdr:col>
      <xdr:colOff>16600</xdr:colOff>
      <xdr:row>36</xdr:row>
      <xdr:rowOff>107949</xdr:rowOff>
    </xdr:to>
    <xdr:graphicFrame macro="">
      <xdr:nvGraphicFramePr>
        <xdr:cNvPr id="4" name="Graphique 5">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41"/>
  <sheetViews>
    <sheetView tabSelected="1" zoomScale="105" zoomScaleNormal="105" workbookViewId="0">
      <selection activeCell="C25" sqref="C25"/>
    </sheetView>
  </sheetViews>
  <sheetFormatPr baseColWidth="10" defaultColWidth="11.453125" defaultRowHeight="12.5"/>
  <cols>
    <col min="1" max="1" width="34.1796875" style="331" customWidth="1"/>
    <col min="2" max="10" width="11.453125" style="331"/>
    <col min="11" max="11" width="36" style="331" customWidth="1"/>
    <col min="12" max="16384" width="11.453125" style="331"/>
  </cols>
  <sheetData>
    <row r="6" spans="1:13" ht="16">
      <c r="A6" s="328"/>
      <c r="B6" s="328"/>
      <c r="C6" s="328"/>
      <c r="D6" s="328"/>
      <c r="E6" s="328"/>
      <c r="F6" s="328"/>
      <c r="G6" s="328"/>
      <c r="H6" s="328"/>
      <c r="I6" s="328"/>
      <c r="J6" s="329"/>
      <c r="K6" s="329"/>
      <c r="L6" s="330"/>
      <c r="M6" s="330"/>
    </row>
    <row r="7" spans="1:13" ht="16">
      <c r="A7" s="351" t="s">
        <v>0</v>
      </c>
      <c r="B7" s="351"/>
      <c r="C7" s="351"/>
      <c r="D7" s="351"/>
      <c r="E7" s="328"/>
      <c r="F7" s="328"/>
      <c r="G7" s="328"/>
      <c r="H7" s="328"/>
      <c r="I7" s="328"/>
      <c r="J7" s="329"/>
      <c r="K7" s="329"/>
      <c r="L7" s="330"/>
      <c r="M7" s="330"/>
    </row>
    <row r="8" spans="1:13" ht="31.5" customHeight="1">
      <c r="A8" s="352" t="s">
        <v>103</v>
      </c>
      <c r="B8" s="352"/>
      <c r="C8" s="352"/>
      <c r="D8" s="352"/>
      <c r="E8" s="352"/>
      <c r="F8" s="352"/>
      <c r="G8" s="352"/>
      <c r="H8" s="352"/>
      <c r="I8" s="352"/>
      <c r="J8" s="352"/>
      <c r="K8" s="352"/>
      <c r="L8" s="330"/>
      <c r="M8" s="330"/>
    </row>
    <row r="9" spans="1:13" ht="24.75" customHeight="1">
      <c r="A9" s="353" t="s">
        <v>104</v>
      </c>
      <c r="B9" s="353"/>
      <c r="C9" s="353"/>
      <c r="D9" s="353"/>
      <c r="E9" s="353"/>
      <c r="F9" s="353"/>
      <c r="G9" s="353"/>
      <c r="H9" s="353"/>
      <c r="I9" s="353"/>
      <c r="J9" s="353"/>
      <c r="K9" s="353"/>
      <c r="L9" s="330"/>
      <c r="M9" s="330"/>
    </row>
    <row r="10" spans="1:13" ht="15" customHeight="1">
      <c r="A10" s="332"/>
      <c r="B10" s="332"/>
      <c r="C10" s="332"/>
      <c r="D10" s="333"/>
      <c r="E10" s="333"/>
      <c r="F10" s="333"/>
      <c r="G10" s="333"/>
      <c r="H10" s="333"/>
      <c r="I10" s="333"/>
      <c r="J10" s="334"/>
      <c r="K10" s="334"/>
      <c r="L10" s="330"/>
      <c r="M10" s="330"/>
    </row>
    <row r="11" spans="1:13" ht="16">
      <c r="A11" s="351" t="s">
        <v>1</v>
      </c>
      <c r="B11" s="351"/>
      <c r="C11" s="351"/>
      <c r="D11" s="328"/>
      <c r="E11" s="328"/>
      <c r="F11" s="328"/>
      <c r="G11" s="328"/>
      <c r="H11" s="328"/>
      <c r="I11" s="328"/>
      <c r="J11" s="329"/>
      <c r="K11" s="329"/>
      <c r="L11" s="330"/>
      <c r="M11" s="330"/>
    </row>
    <row r="12" spans="1:13" ht="16">
      <c r="A12" s="354" t="s">
        <v>38</v>
      </c>
      <c r="B12" s="354"/>
      <c r="C12" s="354"/>
      <c r="D12" s="354"/>
      <c r="E12" s="354"/>
      <c r="F12" s="354"/>
      <c r="G12" s="354"/>
      <c r="H12" s="354"/>
      <c r="I12" s="354"/>
      <c r="J12" s="354"/>
      <c r="K12" s="354"/>
      <c r="L12" s="330"/>
      <c r="M12" s="330"/>
    </row>
    <row r="13" spans="1:13" ht="16">
      <c r="A13" s="348" t="s">
        <v>2</v>
      </c>
      <c r="B13" s="348"/>
      <c r="C13" s="348"/>
      <c r="D13" s="348"/>
      <c r="E13" s="348"/>
      <c r="F13" s="348"/>
      <c r="G13" s="348"/>
      <c r="H13" s="348"/>
      <c r="I13" s="348"/>
      <c r="J13" s="348"/>
      <c r="K13" s="348"/>
      <c r="L13" s="330"/>
      <c r="M13" s="330"/>
    </row>
    <row r="14" spans="1:13" ht="16">
      <c r="A14" s="348"/>
      <c r="B14" s="348"/>
      <c r="C14" s="348"/>
      <c r="D14" s="348"/>
      <c r="E14" s="348"/>
      <c r="F14" s="348"/>
      <c r="G14" s="348"/>
      <c r="H14" s="348"/>
      <c r="I14" s="348"/>
      <c r="J14" s="348"/>
      <c r="K14" s="348"/>
      <c r="L14" s="330"/>
      <c r="M14" s="330"/>
    </row>
    <row r="15" spans="1:13" ht="32.25" customHeight="1">
      <c r="A15" s="349" t="s">
        <v>105</v>
      </c>
      <c r="B15" s="349"/>
      <c r="C15" s="349"/>
      <c r="D15" s="349"/>
      <c r="E15" s="349"/>
      <c r="F15" s="349"/>
      <c r="G15" s="349"/>
      <c r="H15" s="349"/>
      <c r="I15" s="349"/>
      <c r="J15" s="349"/>
      <c r="K15" s="349"/>
      <c r="L15" s="330"/>
      <c r="M15" s="330"/>
    </row>
    <row r="16" spans="1:13" ht="16">
      <c r="A16" s="328"/>
      <c r="B16" s="328"/>
      <c r="C16" s="328"/>
      <c r="D16" s="328"/>
      <c r="E16" s="328"/>
      <c r="F16" s="328"/>
      <c r="G16" s="328"/>
      <c r="H16" s="328"/>
      <c r="I16" s="328"/>
      <c r="J16" s="329"/>
      <c r="K16" s="329"/>
      <c r="L16" s="330"/>
      <c r="M16" s="330"/>
    </row>
    <row r="17" spans="1:13" ht="16">
      <c r="A17" s="350" t="s">
        <v>106</v>
      </c>
      <c r="B17" s="350"/>
      <c r="C17" s="350"/>
      <c r="D17" s="350"/>
      <c r="E17" s="328"/>
      <c r="F17" s="328"/>
      <c r="G17" s="328"/>
      <c r="H17" s="328"/>
      <c r="I17" s="328"/>
      <c r="J17" s="329"/>
      <c r="K17" s="329"/>
      <c r="L17" s="330"/>
      <c r="M17" s="330"/>
    </row>
    <row r="18" spans="1:13" ht="19.5" customHeight="1">
      <c r="A18" s="335" t="s">
        <v>107</v>
      </c>
      <c r="B18" s="328"/>
      <c r="C18" s="328"/>
      <c r="D18" s="328"/>
      <c r="E18" s="328"/>
      <c r="F18" s="328"/>
      <c r="G18" s="328"/>
      <c r="H18" s="328"/>
      <c r="I18" s="328"/>
      <c r="J18" s="329"/>
      <c r="K18" s="329"/>
      <c r="L18" s="330"/>
      <c r="M18" s="330"/>
    </row>
    <row r="19" spans="1:13" ht="19.5" customHeight="1">
      <c r="A19" s="335" t="s">
        <v>108</v>
      </c>
      <c r="B19" s="328"/>
      <c r="C19" s="328"/>
      <c r="D19" s="328"/>
      <c r="E19" s="328"/>
      <c r="F19" s="328"/>
      <c r="G19" s="328"/>
      <c r="H19" s="328"/>
      <c r="I19" s="328"/>
      <c r="J19" s="329"/>
      <c r="K19" s="329"/>
      <c r="L19" s="330"/>
      <c r="M19" s="330"/>
    </row>
    <row r="20" spans="1:13" ht="19.5" customHeight="1">
      <c r="A20" s="335" t="s">
        <v>131</v>
      </c>
      <c r="B20" s="328"/>
      <c r="C20" s="328"/>
      <c r="D20" s="328"/>
      <c r="E20" s="328"/>
      <c r="F20" s="328"/>
      <c r="G20" s="328"/>
      <c r="H20" s="328"/>
      <c r="I20" s="328"/>
      <c r="J20" s="329"/>
      <c r="K20" s="329"/>
      <c r="L20" s="330"/>
      <c r="M20" s="330"/>
    </row>
    <row r="21" spans="1:13" ht="19.5" customHeight="1">
      <c r="A21" s="335" t="s">
        <v>109</v>
      </c>
      <c r="B21" s="328"/>
      <c r="C21" s="328"/>
      <c r="D21" s="328"/>
      <c r="E21" s="328"/>
      <c r="F21" s="328"/>
      <c r="G21" s="328"/>
      <c r="H21" s="328"/>
      <c r="I21" s="328"/>
      <c r="J21" s="329"/>
      <c r="K21" s="329"/>
      <c r="L21" s="330"/>
      <c r="M21" s="330"/>
    </row>
    <row r="22" spans="1:13" ht="19.5" customHeight="1">
      <c r="A22" s="335" t="s">
        <v>110</v>
      </c>
      <c r="B22" s="328"/>
      <c r="C22" s="328"/>
      <c r="D22" s="328"/>
      <c r="E22" s="328"/>
      <c r="F22" s="328"/>
      <c r="G22" s="328"/>
      <c r="H22" s="328"/>
      <c r="I22" s="328"/>
      <c r="J22" s="329"/>
      <c r="K22" s="329"/>
      <c r="L22" s="330"/>
      <c r="M22" s="330"/>
    </row>
    <row r="23" spans="1:13" ht="19.5" customHeight="1">
      <c r="A23" s="335" t="s">
        <v>111</v>
      </c>
      <c r="B23" s="328"/>
      <c r="C23" s="328"/>
      <c r="D23" s="328"/>
      <c r="E23" s="328"/>
      <c r="F23" s="328"/>
      <c r="G23" s="328"/>
      <c r="H23" s="328"/>
      <c r="I23" s="328"/>
      <c r="J23" s="329"/>
      <c r="K23" s="329"/>
      <c r="L23" s="330"/>
      <c r="M23" s="330"/>
    </row>
    <row r="24" spans="1:13" ht="19.5" customHeight="1">
      <c r="A24" s="335" t="s">
        <v>112</v>
      </c>
      <c r="B24" s="328"/>
      <c r="C24" s="328"/>
      <c r="D24" s="328"/>
      <c r="E24" s="328"/>
      <c r="F24" s="328"/>
      <c r="G24" s="328"/>
      <c r="H24" s="328"/>
      <c r="I24" s="328"/>
      <c r="J24" s="329"/>
      <c r="K24" s="329"/>
      <c r="L24" s="330"/>
      <c r="M24" s="330"/>
    </row>
    <row r="25" spans="1:13" ht="19.5" customHeight="1">
      <c r="A25" s="335" t="s">
        <v>113</v>
      </c>
      <c r="B25" s="328"/>
      <c r="C25" s="328"/>
      <c r="D25" s="328"/>
      <c r="E25" s="328"/>
      <c r="F25" s="328"/>
      <c r="G25" s="328"/>
      <c r="H25" s="328"/>
      <c r="I25" s="328"/>
      <c r="J25" s="329"/>
      <c r="K25" s="329"/>
      <c r="L25" s="330"/>
      <c r="M25" s="330"/>
    </row>
    <row r="26" spans="1:13" ht="19.5" customHeight="1">
      <c r="A26" s="335" t="s">
        <v>114</v>
      </c>
      <c r="B26" s="328"/>
      <c r="C26" s="328"/>
      <c r="D26" s="328"/>
      <c r="E26" s="328"/>
      <c r="F26" s="328"/>
      <c r="G26" s="328"/>
      <c r="H26" s="328"/>
      <c r="I26" s="328"/>
      <c r="J26" s="329"/>
      <c r="K26" s="329"/>
      <c r="L26" s="330"/>
      <c r="M26" s="330"/>
    </row>
    <row r="27" spans="1:13" ht="16">
      <c r="A27" s="328"/>
      <c r="B27" s="328"/>
      <c r="C27" s="328"/>
      <c r="D27" s="328"/>
      <c r="E27" s="328"/>
      <c r="F27" s="328"/>
      <c r="G27" s="328"/>
      <c r="H27" s="328"/>
      <c r="I27" s="328"/>
      <c r="J27" s="329"/>
      <c r="K27" s="329"/>
      <c r="L27" s="330"/>
      <c r="M27" s="330"/>
    </row>
    <row r="28" spans="1:13" ht="16">
      <c r="A28" s="328"/>
      <c r="B28" s="328"/>
      <c r="C28" s="328"/>
      <c r="D28" s="328"/>
      <c r="E28" s="328"/>
      <c r="F28" s="328"/>
      <c r="G28" s="328"/>
      <c r="H28" s="328"/>
      <c r="I28" s="328"/>
      <c r="J28" s="329"/>
      <c r="K28" s="329"/>
      <c r="L28" s="330"/>
      <c r="M28" s="330"/>
    </row>
    <row r="29" spans="1:13" ht="16">
      <c r="A29" s="328"/>
      <c r="B29" s="328"/>
      <c r="C29" s="328"/>
      <c r="D29" s="328"/>
      <c r="E29" s="328"/>
      <c r="F29" s="328"/>
      <c r="G29" s="328"/>
      <c r="H29" s="328"/>
      <c r="I29" s="328"/>
      <c r="J29" s="329"/>
      <c r="K29" s="329"/>
      <c r="L29" s="330"/>
      <c r="M29" s="330"/>
    </row>
    <row r="30" spans="1:13" ht="16">
      <c r="A30" s="328"/>
      <c r="B30" s="328"/>
      <c r="C30" s="328"/>
      <c r="D30" s="328"/>
      <c r="E30" s="328"/>
      <c r="F30" s="328"/>
      <c r="G30" s="328"/>
      <c r="H30" s="328"/>
      <c r="I30" s="328"/>
      <c r="J30" s="329"/>
      <c r="K30" s="329"/>
      <c r="L30" s="330"/>
      <c r="M30" s="330"/>
    </row>
    <row r="31" spans="1:13" ht="16">
      <c r="A31" s="328"/>
      <c r="B31" s="328"/>
      <c r="C31" s="328"/>
      <c r="D31" s="328"/>
      <c r="E31" s="328"/>
      <c r="F31" s="328"/>
      <c r="G31" s="328"/>
      <c r="H31" s="328"/>
      <c r="I31" s="328"/>
      <c r="J31" s="329"/>
      <c r="K31" s="329"/>
      <c r="L31" s="330"/>
      <c r="M31" s="330"/>
    </row>
    <row r="32" spans="1:13" ht="16">
      <c r="A32" s="328"/>
      <c r="B32" s="328"/>
      <c r="C32" s="328"/>
      <c r="D32" s="328"/>
      <c r="E32" s="328"/>
      <c r="F32" s="328"/>
      <c r="G32" s="328"/>
      <c r="H32" s="328"/>
      <c r="I32" s="328"/>
      <c r="J32" s="329"/>
      <c r="K32" s="329"/>
      <c r="L32" s="330"/>
      <c r="M32" s="330"/>
    </row>
    <row r="33" spans="1:13" ht="16">
      <c r="A33" s="328"/>
      <c r="B33" s="328"/>
      <c r="C33" s="328"/>
      <c r="D33" s="328"/>
      <c r="E33" s="328"/>
      <c r="F33" s="328"/>
      <c r="G33" s="328"/>
      <c r="H33" s="328"/>
      <c r="I33" s="328"/>
      <c r="J33" s="329"/>
      <c r="K33" s="329"/>
      <c r="L33" s="330"/>
      <c r="M33" s="330"/>
    </row>
    <row r="34" spans="1:13" ht="16">
      <c r="A34" s="328"/>
      <c r="B34" s="328"/>
      <c r="C34" s="328"/>
      <c r="D34" s="328"/>
      <c r="E34" s="328"/>
      <c r="F34" s="328"/>
      <c r="G34" s="328"/>
      <c r="H34" s="328"/>
      <c r="I34" s="328"/>
      <c r="J34" s="329"/>
      <c r="K34" s="329"/>
      <c r="L34" s="330"/>
      <c r="M34" s="330"/>
    </row>
    <row r="35" spans="1:13" ht="16">
      <c r="A35" s="330"/>
      <c r="B35" s="330"/>
      <c r="C35" s="330"/>
      <c r="D35" s="330"/>
      <c r="E35" s="330"/>
      <c r="F35" s="330"/>
      <c r="G35" s="330"/>
      <c r="H35" s="330"/>
      <c r="I35" s="330"/>
      <c r="J35" s="330"/>
      <c r="K35" s="330"/>
      <c r="L35" s="330"/>
      <c r="M35" s="330"/>
    </row>
    <row r="36" spans="1:13" ht="16">
      <c r="A36" s="330"/>
      <c r="B36" s="330"/>
      <c r="C36" s="330"/>
      <c r="D36" s="330"/>
      <c r="E36" s="330"/>
      <c r="F36" s="330"/>
      <c r="G36" s="330"/>
      <c r="H36" s="330"/>
      <c r="I36" s="330"/>
      <c r="J36" s="330"/>
      <c r="K36" s="330"/>
      <c r="L36" s="330"/>
      <c r="M36" s="330"/>
    </row>
    <row r="37" spans="1:13" ht="16">
      <c r="A37" s="330"/>
      <c r="B37" s="330"/>
      <c r="C37" s="330"/>
      <c r="D37" s="330"/>
      <c r="E37" s="330"/>
      <c r="F37" s="330"/>
      <c r="G37" s="330"/>
      <c r="H37" s="330"/>
      <c r="I37" s="330"/>
      <c r="J37" s="330"/>
      <c r="K37" s="330"/>
      <c r="L37" s="330"/>
      <c r="M37" s="330"/>
    </row>
    <row r="38" spans="1:13" ht="16">
      <c r="A38" s="330"/>
      <c r="B38" s="330"/>
      <c r="C38" s="330"/>
      <c r="D38" s="330"/>
      <c r="E38" s="330"/>
      <c r="F38" s="330"/>
      <c r="G38" s="330"/>
      <c r="H38" s="330"/>
      <c r="I38" s="330"/>
      <c r="J38" s="330"/>
      <c r="K38" s="330"/>
      <c r="L38" s="330"/>
      <c r="M38" s="330"/>
    </row>
    <row r="39" spans="1:13" ht="16">
      <c r="A39" s="330"/>
      <c r="B39" s="330"/>
      <c r="C39" s="330"/>
      <c r="D39" s="330"/>
      <c r="E39" s="330"/>
      <c r="F39" s="330"/>
      <c r="G39" s="330"/>
      <c r="H39" s="330"/>
      <c r="I39" s="330"/>
      <c r="J39" s="330"/>
      <c r="K39" s="330"/>
      <c r="L39" s="330"/>
      <c r="M39" s="330"/>
    </row>
    <row r="40" spans="1:13" ht="16">
      <c r="A40" s="330"/>
      <c r="B40" s="330"/>
      <c r="C40" s="330"/>
      <c r="D40" s="330"/>
      <c r="E40" s="330"/>
      <c r="F40" s="330"/>
      <c r="G40" s="330"/>
      <c r="H40" s="330"/>
      <c r="I40" s="330"/>
      <c r="J40" s="330"/>
      <c r="K40" s="330"/>
      <c r="L40" s="330"/>
      <c r="M40" s="330"/>
    </row>
    <row r="41" spans="1:13" ht="16">
      <c r="A41" s="330"/>
      <c r="B41" s="330"/>
      <c r="C41" s="330"/>
      <c r="D41" s="330"/>
      <c r="E41" s="330"/>
      <c r="F41" s="330"/>
      <c r="G41" s="330"/>
      <c r="H41" s="330"/>
      <c r="I41" s="330"/>
      <c r="J41" s="330"/>
      <c r="K41" s="330"/>
      <c r="L41" s="330"/>
      <c r="M41" s="330"/>
    </row>
  </sheetData>
  <sheetProtection selectLockedCells="1" selectUnlockedCells="1"/>
  <mergeCells count="9">
    <mergeCell ref="A14:K14"/>
    <mergeCell ref="A15:K15"/>
    <mergeCell ref="A17:D17"/>
    <mergeCell ref="A7:D7"/>
    <mergeCell ref="A8:K8"/>
    <mergeCell ref="A9:K9"/>
    <mergeCell ref="A11:C11"/>
    <mergeCell ref="A12:K12"/>
    <mergeCell ref="A13:K13"/>
  </mergeCells>
  <hyperlinks>
    <hyperlink ref="A18" location="'Evolution_abattages-total.bovin'!A1" display="Evolution_abattages-total.bovin" xr:uid="{00000000-0004-0000-0000-000000000000}"/>
    <hyperlink ref="A19" location="Evol_abattages_total_vaches!A1" display="Evol_abattages_total_vaches" xr:uid="{00000000-0004-0000-0000-000001000000}"/>
    <hyperlink ref="A21" location="'cotations_Vaches_reformeP '!A1" display="cotations_Vaches_reformeP " xr:uid="{00000000-0004-0000-0000-000002000000}"/>
    <hyperlink ref="A22" location="Evol_abattages_total_génisses!A1" display="Evol_abattages_total_génisses" xr:uid="{00000000-0004-0000-0000-000003000000}"/>
    <hyperlink ref="A23" location="IPAMPA_aliment_bovins!A1" display="IPAMPA_aliment_bovins" xr:uid="{00000000-0004-0000-0000-000004000000}"/>
    <hyperlink ref="A24" location="Evol_abattage_total_veaux!A1" display="Evol_abattage_total_veaux" xr:uid="{00000000-0004-0000-0000-000005000000}"/>
    <hyperlink ref="A25" location="cotations_Veaux_non_eleve_au_pi!A1" display="cotations_Veaux_non_eleve_au_pi" xr:uid="{00000000-0004-0000-0000-000006000000}"/>
    <hyperlink ref="A26" location="'Evol. exportations_veaux_brouta'!A1" display="Evol. exportations_veaux_brouta" xr:uid="{00000000-0004-0000-0000-000007000000}"/>
    <hyperlink ref="A20" location="'cotations_Vaches_reformeP+'!A1" display="cotations_Vaches_reformeP+" xr:uid="{075CDBF4-73B9-4E77-883A-5349A7CDB3C2}"/>
  </hyperlinks>
  <pageMargins left="0.2361111111111111" right="0.17430555555555555" top="0.2013888888888889" bottom="0.2326388888888889" header="0.51180555555555551" footer="0.51180555555555551"/>
  <pageSetup paperSize="9" scale="75"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95"/>
  <sheetViews>
    <sheetView topLeftCell="A10" zoomScale="90" zoomScaleNormal="90" workbookViewId="0">
      <selection activeCell="F41" sqref="F41"/>
    </sheetView>
  </sheetViews>
  <sheetFormatPr baseColWidth="10" defaultColWidth="10.81640625" defaultRowHeight="14"/>
  <cols>
    <col min="1" max="1" width="17.7265625" style="199" customWidth="1"/>
    <col min="2" max="2" width="10.81640625" style="199" customWidth="1"/>
    <col min="3" max="5" width="9.1796875" style="199" customWidth="1"/>
    <col min="6" max="6" width="11.1796875" style="199" customWidth="1"/>
    <col min="7" max="7" width="9.1796875" style="199" customWidth="1"/>
    <col min="8" max="12" width="10.81640625" style="199" customWidth="1"/>
    <col min="13" max="13" width="13" style="199" customWidth="1"/>
    <col min="14" max="14" width="12.26953125" style="199" customWidth="1"/>
    <col min="15" max="16" width="16.26953125" style="199" customWidth="1"/>
    <col min="17" max="17" width="9.81640625" style="199" customWidth="1"/>
    <col min="18" max="19" width="11.7265625" style="199" customWidth="1"/>
    <col min="20" max="20" width="12.453125" style="199" customWidth="1"/>
    <col min="21" max="21" width="11.453125" style="199" customWidth="1"/>
    <col min="22" max="22" width="9.26953125" style="199" customWidth="1"/>
    <col min="23" max="250" width="10.81640625" style="199"/>
    <col min="251" max="251" width="17.7265625" style="199" customWidth="1"/>
    <col min="252" max="252" width="10.81640625" style="199" customWidth="1"/>
    <col min="253" max="260" width="9.1796875" style="199" customWidth="1"/>
    <col min="261" max="265" width="10.81640625" style="199" customWidth="1"/>
    <col min="266" max="266" width="13" style="199" customWidth="1"/>
    <col min="267" max="267" width="12.26953125" style="199" customWidth="1"/>
    <col min="268" max="269" width="16.26953125" style="199" customWidth="1"/>
    <col min="270" max="270" width="9.81640625" style="199" customWidth="1"/>
    <col min="271" max="271" width="9.7265625" style="199" customWidth="1"/>
    <col min="272" max="272" width="9.26953125" style="199" customWidth="1"/>
    <col min="273" max="273" width="9" style="199" customWidth="1"/>
    <col min="274" max="275" width="11.7265625" style="199" customWidth="1"/>
    <col min="276" max="276" width="12.453125" style="199" customWidth="1"/>
    <col min="277" max="277" width="10.1796875" style="199" customWidth="1"/>
    <col min="278" max="278" width="9.26953125" style="199" customWidth="1"/>
    <col min="279" max="506" width="10.81640625" style="199"/>
    <col min="507" max="507" width="17.7265625" style="199" customWidth="1"/>
    <col min="508" max="508" width="10.81640625" style="199" customWidth="1"/>
    <col min="509" max="516" width="9.1796875" style="199" customWidth="1"/>
    <col min="517" max="521" width="10.81640625" style="199" customWidth="1"/>
    <col min="522" max="522" width="13" style="199" customWidth="1"/>
    <col min="523" max="523" width="12.26953125" style="199" customWidth="1"/>
    <col min="524" max="525" width="16.26953125" style="199" customWidth="1"/>
    <col min="526" max="526" width="9.81640625" style="199" customWidth="1"/>
    <col min="527" max="527" width="9.7265625" style="199" customWidth="1"/>
    <col min="528" max="528" width="9.26953125" style="199" customWidth="1"/>
    <col min="529" max="529" width="9" style="199" customWidth="1"/>
    <col min="530" max="531" width="11.7265625" style="199" customWidth="1"/>
    <col min="532" max="532" width="12.453125" style="199" customWidth="1"/>
    <col min="533" max="533" width="10.1796875" style="199" customWidth="1"/>
    <col min="534" max="534" width="9.26953125" style="199" customWidth="1"/>
    <col min="535" max="762" width="10.81640625" style="199"/>
    <col min="763" max="763" width="17.7265625" style="199" customWidth="1"/>
    <col min="764" max="764" width="10.81640625" style="199" customWidth="1"/>
    <col min="765" max="772" width="9.1796875" style="199" customWidth="1"/>
    <col min="773" max="777" width="10.81640625" style="199" customWidth="1"/>
    <col min="778" max="778" width="13" style="199" customWidth="1"/>
    <col min="779" max="779" width="12.26953125" style="199" customWidth="1"/>
    <col min="780" max="781" width="16.26953125" style="199" customWidth="1"/>
    <col min="782" max="782" width="9.81640625" style="199" customWidth="1"/>
    <col min="783" max="783" width="9.7265625" style="199" customWidth="1"/>
    <col min="784" max="784" width="9.26953125" style="199" customWidth="1"/>
    <col min="785" max="785" width="9" style="199" customWidth="1"/>
    <col min="786" max="787" width="11.7265625" style="199" customWidth="1"/>
    <col min="788" max="788" width="12.453125" style="199" customWidth="1"/>
    <col min="789" max="789" width="10.1796875" style="199" customWidth="1"/>
    <col min="790" max="790" width="9.26953125" style="199" customWidth="1"/>
    <col min="791" max="1018" width="10.81640625" style="199"/>
    <col min="1019" max="1019" width="17.7265625" style="199" customWidth="1"/>
    <col min="1020" max="1020" width="10.81640625" style="199" customWidth="1"/>
    <col min="1021" max="1028" width="9.1796875" style="199" customWidth="1"/>
    <col min="1029" max="1033" width="10.81640625" style="199" customWidth="1"/>
    <col min="1034" max="1034" width="13" style="199" customWidth="1"/>
    <col min="1035" max="1035" width="12.26953125" style="199" customWidth="1"/>
    <col min="1036" max="1037" width="16.26953125" style="199" customWidth="1"/>
    <col min="1038" max="1038" width="9.81640625" style="199" customWidth="1"/>
    <col min="1039" max="1039" width="9.7265625" style="199" customWidth="1"/>
    <col min="1040" max="1040" width="9.26953125" style="199" customWidth="1"/>
    <col min="1041" max="1041" width="9" style="199" customWidth="1"/>
    <col min="1042" max="1043" width="11.7265625" style="199" customWidth="1"/>
    <col min="1044" max="1044" width="12.453125" style="199" customWidth="1"/>
    <col min="1045" max="1045" width="10.1796875" style="199" customWidth="1"/>
    <col min="1046" max="1046" width="9.26953125" style="199" customWidth="1"/>
    <col min="1047" max="1274" width="10.81640625" style="199"/>
    <col min="1275" max="1275" width="17.7265625" style="199" customWidth="1"/>
    <col min="1276" max="1276" width="10.81640625" style="199" customWidth="1"/>
    <col min="1277" max="1284" width="9.1796875" style="199" customWidth="1"/>
    <col min="1285" max="1289" width="10.81640625" style="199" customWidth="1"/>
    <col min="1290" max="1290" width="13" style="199" customWidth="1"/>
    <col min="1291" max="1291" width="12.26953125" style="199" customWidth="1"/>
    <col min="1292" max="1293" width="16.26953125" style="199" customWidth="1"/>
    <col min="1294" max="1294" width="9.81640625" style="199" customWidth="1"/>
    <col min="1295" max="1295" width="9.7265625" style="199" customWidth="1"/>
    <col min="1296" max="1296" width="9.26953125" style="199" customWidth="1"/>
    <col min="1297" max="1297" width="9" style="199" customWidth="1"/>
    <col min="1298" max="1299" width="11.7265625" style="199" customWidth="1"/>
    <col min="1300" max="1300" width="12.453125" style="199" customWidth="1"/>
    <col min="1301" max="1301" width="10.1796875" style="199" customWidth="1"/>
    <col min="1302" max="1302" width="9.26953125" style="199" customWidth="1"/>
    <col min="1303" max="1530" width="10.81640625" style="199"/>
    <col min="1531" max="1531" width="17.7265625" style="199" customWidth="1"/>
    <col min="1532" max="1532" width="10.81640625" style="199" customWidth="1"/>
    <col min="1533" max="1540" width="9.1796875" style="199" customWidth="1"/>
    <col min="1541" max="1545" width="10.81640625" style="199" customWidth="1"/>
    <col min="1546" max="1546" width="13" style="199" customWidth="1"/>
    <col min="1547" max="1547" width="12.26953125" style="199" customWidth="1"/>
    <col min="1548" max="1549" width="16.26953125" style="199" customWidth="1"/>
    <col min="1550" max="1550" width="9.81640625" style="199" customWidth="1"/>
    <col min="1551" max="1551" width="9.7265625" style="199" customWidth="1"/>
    <col min="1552" max="1552" width="9.26953125" style="199" customWidth="1"/>
    <col min="1553" max="1553" width="9" style="199" customWidth="1"/>
    <col min="1554" max="1555" width="11.7265625" style="199" customWidth="1"/>
    <col min="1556" max="1556" width="12.453125" style="199" customWidth="1"/>
    <col min="1557" max="1557" width="10.1796875" style="199" customWidth="1"/>
    <col min="1558" max="1558" width="9.26953125" style="199" customWidth="1"/>
    <col min="1559" max="1786" width="10.81640625" style="199"/>
    <col min="1787" max="1787" width="17.7265625" style="199" customWidth="1"/>
    <col min="1788" max="1788" width="10.81640625" style="199" customWidth="1"/>
    <col min="1789" max="1796" width="9.1796875" style="199" customWidth="1"/>
    <col min="1797" max="1801" width="10.81640625" style="199" customWidth="1"/>
    <col min="1802" max="1802" width="13" style="199" customWidth="1"/>
    <col min="1803" max="1803" width="12.26953125" style="199" customWidth="1"/>
    <col min="1804" max="1805" width="16.26953125" style="199" customWidth="1"/>
    <col min="1806" max="1806" width="9.81640625" style="199" customWidth="1"/>
    <col min="1807" max="1807" width="9.7265625" style="199" customWidth="1"/>
    <col min="1808" max="1808" width="9.26953125" style="199" customWidth="1"/>
    <col min="1809" max="1809" width="9" style="199" customWidth="1"/>
    <col min="1810" max="1811" width="11.7265625" style="199" customWidth="1"/>
    <col min="1812" max="1812" width="12.453125" style="199" customWidth="1"/>
    <col min="1813" max="1813" width="10.1796875" style="199" customWidth="1"/>
    <col min="1814" max="1814" width="9.26953125" style="199" customWidth="1"/>
    <col min="1815" max="2042" width="10.81640625" style="199"/>
    <col min="2043" max="2043" width="17.7265625" style="199" customWidth="1"/>
    <col min="2044" max="2044" width="10.81640625" style="199" customWidth="1"/>
    <col min="2045" max="2052" width="9.1796875" style="199" customWidth="1"/>
    <col min="2053" max="2057" width="10.81640625" style="199" customWidth="1"/>
    <col min="2058" max="2058" width="13" style="199" customWidth="1"/>
    <col min="2059" max="2059" width="12.26953125" style="199" customWidth="1"/>
    <col min="2060" max="2061" width="16.26953125" style="199" customWidth="1"/>
    <col min="2062" max="2062" width="9.81640625" style="199" customWidth="1"/>
    <col min="2063" max="2063" width="9.7265625" style="199" customWidth="1"/>
    <col min="2064" max="2064" width="9.26953125" style="199" customWidth="1"/>
    <col min="2065" max="2065" width="9" style="199" customWidth="1"/>
    <col min="2066" max="2067" width="11.7265625" style="199" customWidth="1"/>
    <col min="2068" max="2068" width="12.453125" style="199" customWidth="1"/>
    <col min="2069" max="2069" width="10.1796875" style="199" customWidth="1"/>
    <col min="2070" max="2070" width="9.26953125" style="199" customWidth="1"/>
    <col min="2071" max="2298" width="10.81640625" style="199"/>
    <col min="2299" max="2299" width="17.7265625" style="199" customWidth="1"/>
    <col min="2300" max="2300" width="10.81640625" style="199" customWidth="1"/>
    <col min="2301" max="2308" width="9.1796875" style="199" customWidth="1"/>
    <col min="2309" max="2313" width="10.81640625" style="199" customWidth="1"/>
    <col min="2314" max="2314" width="13" style="199" customWidth="1"/>
    <col min="2315" max="2315" width="12.26953125" style="199" customWidth="1"/>
    <col min="2316" max="2317" width="16.26953125" style="199" customWidth="1"/>
    <col min="2318" max="2318" width="9.81640625" style="199" customWidth="1"/>
    <col min="2319" max="2319" width="9.7265625" style="199" customWidth="1"/>
    <col min="2320" max="2320" width="9.26953125" style="199" customWidth="1"/>
    <col min="2321" max="2321" width="9" style="199" customWidth="1"/>
    <col min="2322" max="2323" width="11.7265625" style="199" customWidth="1"/>
    <col min="2324" max="2324" width="12.453125" style="199" customWidth="1"/>
    <col min="2325" max="2325" width="10.1796875" style="199" customWidth="1"/>
    <col min="2326" max="2326" width="9.26953125" style="199" customWidth="1"/>
    <col min="2327" max="2554" width="10.81640625" style="199"/>
    <col min="2555" max="2555" width="17.7265625" style="199" customWidth="1"/>
    <col min="2556" max="2556" width="10.81640625" style="199" customWidth="1"/>
    <col min="2557" max="2564" width="9.1796875" style="199" customWidth="1"/>
    <col min="2565" max="2569" width="10.81640625" style="199" customWidth="1"/>
    <col min="2570" max="2570" width="13" style="199" customWidth="1"/>
    <col min="2571" max="2571" width="12.26953125" style="199" customWidth="1"/>
    <col min="2572" max="2573" width="16.26953125" style="199" customWidth="1"/>
    <col min="2574" max="2574" width="9.81640625" style="199" customWidth="1"/>
    <col min="2575" max="2575" width="9.7265625" style="199" customWidth="1"/>
    <col min="2576" max="2576" width="9.26953125" style="199" customWidth="1"/>
    <col min="2577" max="2577" width="9" style="199" customWidth="1"/>
    <col min="2578" max="2579" width="11.7265625" style="199" customWidth="1"/>
    <col min="2580" max="2580" width="12.453125" style="199" customWidth="1"/>
    <col min="2581" max="2581" width="10.1796875" style="199" customWidth="1"/>
    <col min="2582" max="2582" width="9.26953125" style="199" customWidth="1"/>
    <col min="2583" max="2810" width="10.81640625" style="199"/>
    <col min="2811" max="2811" width="17.7265625" style="199" customWidth="1"/>
    <col min="2812" max="2812" width="10.81640625" style="199" customWidth="1"/>
    <col min="2813" max="2820" width="9.1796875" style="199" customWidth="1"/>
    <col min="2821" max="2825" width="10.81640625" style="199" customWidth="1"/>
    <col min="2826" max="2826" width="13" style="199" customWidth="1"/>
    <col min="2827" max="2827" width="12.26953125" style="199" customWidth="1"/>
    <col min="2828" max="2829" width="16.26953125" style="199" customWidth="1"/>
    <col min="2830" max="2830" width="9.81640625" style="199" customWidth="1"/>
    <col min="2831" max="2831" width="9.7265625" style="199" customWidth="1"/>
    <col min="2832" max="2832" width="9.26953125" style="199" customWidth="1"/>
    <col min="2833" max="2833" width="9" style="199" customWidth="1"/>
    <col min="2834" max="2835" width="11.7265625" style="199" customWidth="1"/>
    <col min="2836" max="2836" width="12.453125" style="199" customWidth="1"/>
    <col min="2837" max="2837" width="10.1796875" style="199" customWidth="1"/>
    <col min="2838" max="2838" width="9.26953125" style="199" customWidth="1"/>
    <col min="2839" max="3066" width="10.81640625" style="199"/>
    <col min="3067" max="3067" width="17.7265625" style="199" customWidth="1"/>
    <col min="3068" max="3068" width="10.81640625" style="199" customWidth="1"/>
    <col min="3069" max="3076" width="9.1796875" style="199" customWidth="1"/>
    <col min="3077" max="3081" width="10.81640625" style="199" customWidth="1"/>
    <col min="3082" max="3082" width="13" style="199" customWidth="1"/>
    <col min="3083" max="3083" width="12.26953125" style="199" customWidth="1"/>
    <col min="3084" max="3085" width="16.26953125" style="199" customWidth="1"/>
    <col min="3086" max="3086" width="9.81640625" style="199" customWidth="1"/>
    <col min="3087" max="3087" width="9.7265625" style="199" customWidth="1"/>
    <col min="3088" max="3088" width="9.26953125" style="199" customWidth="1"/>
    <col min="3089" max="3089" width="9" style="199" customWidth="1"/>
    <col min="3090" max="3091" width="11.7265625" style="199" customWidth="1"/>
    <col min="3092" max="3092" width="12.453125" style="199" customWidth="1"/>
    <col min="3093" max="3093" width="10.1796875" style="199" customWidth="1"/>
    <col min="3094" max="3094" width="9.26953125" style="199" customWidth="1"/>
    <col min="3095" max="3322" width="10.81640625" style="199"/>
    <col min="3323" max="3323" width="17.7265625" style="199" customWidth="1"/>
    <col min="3324" max="3324" width="10.81640625" style="199" customWidth="1"/>
    <col min="3325" max="3332" width="9.1796875" style="199" customWidth="1"/>
    <col min="3333" max="3337" width="10.81640625" style="199" customWidth="1"/>
    <col min="3338" max="3338" width="13" style="199" customWidth="1"/>
    <col min="3339" max="3339" width="12.26953125" style="199" customWidth="1"/>
    <col min="3340" max="3341" width="16.26953125" style="199" customWidth="1"/>
    <col min="3342" max="3342" width="9.81640625" style="199" customWidth="1"/>
    <col min="3343" max="3343" width="9.7265625" style="199" customWidth="1"/>
    <col min="3344" max="3344" width="9.26953125" style="199" customWidth="1"/>
    <col min="3345" max="3345" width="9" style="199" customWidth="1"/>
    <col min="3346" max="3347" width="11.7265625" style="199" customWidth="1"/>
    <col min="3348" max="3348" width="12.453125" style="199" customWidth="1"/>
    <col min="3349" max="3349" width="10.1796875" style="199" customWidth="1"/>
    <col min="3350" max="3350" width="9.26953125" style="199" customWidth="1"/>
    <col min="3351" max="3578" width="10.81640625" style="199"/>
    <col min="3579" max="3579" width="17.7265625" style="199" customWidth="1"/>
    <col min="3580" max="3580" width="10.81640625" style="199" customWidth="1"/>
    <col min="3581" max="3588" width="9.1796875" style="199" customWidth="1"/>
    <col min="3589" max="3593" width="10.81640625" style="199" customWidth="1"/>
    <col min="3594" max="3594" width="13" style="199" customWidth="1"/>
    <col min="3595" max="3595" width="12.26953125" style="199" customWidth="1"/>
    <col min="3596" max="3597" width="16.26953125" style="199" customWidth="1"/>
    <col min="3598" max="3598" width="9.81640625" style="199" customWidth="1"/>
    <col min="3599" max="3599" width="9.7265625" style="199" customWidth="1"/>
    <col min="3600" max="3600" width="9.26953125" style="199" customWidth="1"/>
    <col min="3601" max="3601" width="9" style="199" customWidth="1"/>
    <col min="3602" max="3603" width="11.7265625" style="199" customWidth="1"/>
    <col min="3604" max="3604" width="12.453125" style="199" customWidth="1"/>
    <col min="3605" max="3605" width="10.1796875" style="199" customWidth="1"/>
    <col min="3606" max="3606" width="9.26953125" style="199" customWidth="1"/>
    <col min="3607" max="3834" width="10.81640625" style="199"/>
    <col min="3835" max="3835" width="17.7265625" style="199" customWidth="1"/>
    <col min="3836" max="3836" width="10.81640625" style="199" customWidth="1"/>
    <col min="3837" max="3844" width="9.1796875" style="199" customWidth="1"/>
    <col min="3845" max="3849" width="10.81640625" style="199" customWidth="1"/>
    <col min="3850" max="3850" width="13" style="199" customWidth="1"/>
    <col min="3851" max="3851" width="12.26953125" style="199" customWidth="1"/>
    <col min="3852" max="3853" width="16.26953125" style="199" customWidth="1"/>
    <col min="3854" max="3854" width="9.81640625" style="199" customWidth="1"/>
    <col min="3855" max="3855" width="9.7265625" style="199" customWidth="1"/>
    <col min="3856" max="3856" width="9.26953125" style="199" customWidth="1"/>
    <col min="3857" max="3857" width="9" style="199" customWidth="1"/>
    <col min="3858" max="3859" width="11.7265625" style="199" customWidth="1"/>
    <col min="3860" max="3860" width="12.453125" style="199" customWidth="1"/>
    <col min="3861" max="3861" width="10.1796875" style="199" customWidth="1"/>
    <col min="3862" max="3862" width="9.26953125" style="199" customWidth="1"/>
    <col min="3863" max="4090" width="10.81640625" style="199"/>
    <col min="4091" max="4091" width="17.7265625" style="199" customWidth="1"/>
    <col min="4092" max="4092" width="10.81640625" style="199" customWidth="1"/>
    <col min="4093" max="4100" width="9.1796875" style="199" customWidth="1"/>
    <col min="4101" max="4105" width="10.81640625" style="199" customWidth="1"/>
    <col min="4106" max="4106" width="13" style="199" customWidth="1"/>
    <col min="4107" max="4107" width="12.26953125" style="199" customWidth="1"/>
    <col min="4108" max="4109" width="16.26953125" style="199" customWidth="1"/>
    <col min="4110" max="4110" width="9.81640625" style="199" customWidth="1"/>
    <col min="4111" max="4111" width="9.7265625" style="199" customWidth="1"/>
    <col min="4112" max="4112" width="9.26953125" style="199" customWidth="1"/>
    <col min="4113" max="4113" width="9" style="199" customWidth="1"/>
    <col min="4114" max="4115" width="11.7265625" style="199" customWidth="1"/>
    <col min="4116" max="4116" width="12.453125" style="199" customWidth="1"/>
    <col min="4117" max="4117" width="10.1796875" style="199" customWidth="1"/>
    <col min="4118" max="4118" width="9.26953125" style="199" customWidth="1"/>
    <col min="4119" max="4346" width="10.81640625" style="199"/>
    <col min="4347" max="4347" width="17.7265625" style="199" customWidth="1"/>
    <col min="4348" max="4348" width="10.81640625" style="199" customWidth="1"/>
    <col min="4349" max="4356" width="9.1796875" style="199" customWidth="1"/>
    <col min="4357" max="4361" width="10.81640625" style="199" customWidth="1"/>
    <col min="4362" max="4362" width="13" style="199" customWidth="1"/>
    <col min="4363" max="4363" width="12.26953125" style="199" customWidth="1"/>
    <col min="4364" max="4365" width="16.26953125" style="199" customWidth="1"/>
    <col min="4366" max="4366" width="9.81640625" style="199" customWidth="1"/>
    <col min="4367" max="4367" width="9.7265625" style="199" customWidth="1"/>
    <col min="4368" max="4368" width="9.26953125" style="199" customWidth="1"/>
    <col min="4369" max="4369" width="9" style="199" customWidth="1"/>
    <col min="4370" max="4371" width="11.7265625" style="199" customWidth="1"/>
    <col min="4372" max="4372" width="12.453125" style="199" customWidth="1"/>
    <col min="4373" max="4373" width="10.1796875" style="199" customWidth="1"/>
    <col min="4374" max="4374" width="9.26953125" style="199" customWidth="1"/>
    <col min="4375" max="4602" width="10.81640625" style="199"/>
    <col min="4603" max="4603" width="17.7265625" style="199" customWidth="1"/>
    <col min="4604" max="4604" width="10.81640625" style="199" customWidth="1"/>
    <col min="4605" max="4612" width="9.1796875" style="199" customWidth="1"/>
    <col min="4613" max="4617" width="10.81640625" style="199" customWidth="1"/>
    <col min="4618" max="4618" width="13" style="199" customWidth="1"/>
    <col min="4619" max="4619" width="12.26953125" style="199" customWidth="1"/>
    <col min="4620" max="4621" width="16.26953125" style="199" customWidth="1"/>
    <col min="4622" max="4622" width="9.81640625" style="199" customWidth="1"/>
    <col min="4623" max="4623" width="9.7265625" style="199" customWidth="1"/>
    <col min="4624" max="4624" width="9.26953125" style="199" customWidth="1"/>
    <col min="4625" max="4625" width="9" style="199" customWidth="1"/>
    <col min="4626" max="4627" width="11.7265625" style="199" customWidth="1"/>
    <col min="4628" max="4628" width="12.453125" style="199" customWidth="1"/>
    <col min="4629" max="4629" width="10.1796875" style="199" customWidth="1"/>
    <col min="4630" max="4630" width="9.26953125" style="199" customWidth="1"/>
    <col min="4631" max="4858" width="10.81640625" style="199"/>
    <col min="4859" max="4859" width="17.7265625" style="199" customWidth="1"/>
    <col min="4860" max="4860" width="10.81640625" style="199" customWidth="1"/>
    <col min="4861" max="4868" width="9.1796875" style="199" customWidth="1"/>
    <col min="4869" max="4873" width="10.81640625" style="199" customWidth="1"/>
    <col min="4874" max="4874" width="13" style="199" customWidth="1"/>
    <col min="4875" max="4875" width="12.26953125" style="199" customWidth="1"/>
    <col min="4876" max="4877" width="16.26953125" style="199" customWidth="1"/>
    <col min="4878" max="4878" width="9.81640625" style="199" customWidth="1"/>
    <col min="4879" max="4879" width="9.7265625" style="199" customWidth="1"/>
    <col min="4880" max="4880" width="9.26953125" style="199" customWidth="1"/>
    <col min="4881" max="4881" width="9" style="199" customWidth="1"/>
    <col min="4882" max="4883" width="11.7265625" style="199" customWidth="1"/>
    <col min="4884" max="4884" width="12.453125" style="199" customWidth="1"/>
    <col min="4885" max="4885" width="10.1796875" style="199" customWidth="1"/>
    <col min="4886" max="4886" width="9.26953125" style="199" customWidth="1"/>
    <col min="4887" max="5114" width="10.81640625" style="199"/>
    <col min="5115" max="5115" width="17.7265625" style="199" customWidth="1"/>
    <col min="5116" max="5116" width="10.81640625" style="199" customWidth="1"/>
    <col min="5117" max="5124" width="9.1796875" style="199" customWidth="1"/>
    <col min="5125" max="5129" width="10.81640625" style="199" customWidth="1"/>
    <col min="5130" max="5130" width="13" style="199" customWidth="1"/>
    <col min="5131" max="5131" width="12.26953125" style="199" customWidth="1"/>
    <col min="5132" max="5133" width="16.26953125" style="199" customWidth="1"/>
    <col min="5134" max="5134" width="9.81640625" style="199" customWidth="1"/>
    <col min="5135" max="5135" width="9.7265625" style="199" customWidth="1"/>
    <col min="5136" max="5136" width="9.26953125" style="199" customWidth="1"/>
    <col min="5137" max="5137" width="9" style="199" customWidth="1"/>
    <col min="5138" max="5139" width="11.7265625" style="199" customWidth="1"/>
    <col min="5140" max="5140" width="12.453125" style="199" customWidth="1"/>
    <col min="5141" max="5141" width="10.1796875" style="199" customWidth="1"/>
    <col min="5142" max="5142" width="9.26953125" style="199" customWidth="1"/>
    <col min="5143" max="5370" width="10.81640625" style="199"/>
    <col min="5371" max="5371" width="17.7265625" style="199" customWidth="1"/>
    <col min="5372" max="5372" width="10.81640625" style="199" customWidth="1"/>
    <col min="5373" max="5380" width="9.1796875" style="199" customWidth="1"/>
    <col min="5381" max="5385" width="10.81640625" style="199" customWidth="1"/>
    <col min="5386" max="5386" width="13" style="199" customWidth="1"/>
    <col min="5387" max="5387" width="12.26953125" style="199" customWidth="1"/>
    <col min="5388" max="5389" width="16.26953125" style="199" customWidth="1"/>
    <col min="5390" max="5390" width="9.81640625" style="199" customWidth="1"/>
    <col min="5391" max="5391" width="9.7265625" style="199" customWidth="1"/>
    <col min="5392" max="5392" width="9.26953125" style="199" customWidth="1"/>
    <col min="5393" max="5393" width="9" style="199" customWidth="1"/>
    <col min="5394" max="5395" width="11.7265625" style="199" customWidth="1"/>
    <col min="5396" max="5396" width="12.453125" style="199" customWidth="1"/>
    <col min="5397" max="5397" width="10.1796875" style="199" customWidth="1"/>
    <col min="5398" max="5398" width="9.26953125" style="199" customWidth="1"/>
    <col min="5399" max="5626" width="10.81640625" style="199"/>
    <col min="5627" max="5627" width="17.7265625" style="199" customWidth="1"/>
    <col min="5628" max="5628" width="10.81640625" style="199" customWidth="1"/>
    <col min="5629" max="5636" width="9.1796875" style="199" customWidth="1"/>
    <col min="5637" max="5641" width="10.81640625" style="199" customWidth="1"/>
    <col min="5642" max="5642" width="13" style="199" customWidth="1"/>
    <col min="5643" max="5643" width="12.26953125" style="199" customWidth="1"/>
    <col min="5644" max="5645" width="16.26953125" style="199" customWidth="1"/>
    <col min="5646" max="5646" width="9.81640625" style="199" customWidth="1"/>
    <col min="5647" max="5647" width="9.7265625" style="199" customWidth="1"/>
    <col min="5648" max="5648" width="9.26953125" style="199" customWidth="1"/>
    <col min="5649" max="5649" width="9" style="199" customWidth="1"/>
    <col min="5650" max="5651" width="11.7265625" style="199" customWidth="1"/>
    <col min="5652" max="5652" width="12.453125" style="199" customWidth="1"/>
    <col min="5653" max="5653" width="10.1796875" style="199" customWidth="1"/>
    <col min="5654" max="5654" width="9.26953125" style="199" customWidth="1"/>
    <col min="5655" max="5882" width="10.81640625" style="199"/>
    <col min="5883" max="5883" width="17.7265625" style="199" customWidth="1"/>
    <col min="5884" max="5884" width="10.81640625" style="199" customWidth="1"/>
    <col min="5885" max="5892" width="9.1796875" style="199" customWidth="1"/>
    <col min="5893" max="5897" width="10.81640625" style="199" customWidth="1"/>
    <col min="5898" max="5898" width="13" style="199" customWidth="1"/>
    <col min="5899" max="5899" width="12.26953125" style="199" customWidth="1"/>
    <col min="5900" max="5901" width="16.26953125" style="199" customWidth="1"/>
    <col min="5902" max="5902" width="9.81640625" style="199" customWidth="1"/>
    <col min="5903" max="5903" width="9.7265625" style="199" customWidth="1"/>
    <col min="5904" max="5904" width="9.26953125" style="199" customWidth="1"/>
    <col min="5905" max="5905" width="9" style="199" customWidth="1"/>
    <col min="5906" max="5907" width="11.7265625" style="199" customWidth="1"/>
    <col min="5908" max="5908" width="12.453125" style="199" customWidth="1"/>
    <col min="5909" max="5909" width="10.1796875" style="199" customWidth="1"/>
    <col min="5910" max="5910" width="9.26953125" style="199" customWidth="1"/>
    <col min="5911" max="6138" width="10.81640625" style="199"/>
    <col min="6139" max="6139" width="17.7265625" style="199" customWidth="1"/>
    <col min="6140" max="6140" width="10.81640625" style="199" customWidth="1"/>
    <col min="6141" max="6148" width="9.1796875" style="199" customWidth="1"/>
    <col min="6149" max="6153" width="10.81640625" style="199" customWidth="1"/>
    <col min="6154" max="6154" width="13" style="199" customWidth="1"/>
    <col min="6155" max="6155" width="12.26953125" style="199" customWidth="1"/>
    <col min="6156" max="6157" width="16.26953125" style="199" customWidth="1"/>
    <col min="6158" max="6158" width="9.81640625" style="199" customWidth="1"/>
    <col min="6159" max="6159" width="9.7265625" style="199" customWidth="1"/>
    <col min="6160" max="6160" width="9.26953125" style="199" customWidth="1"/>
    <col min="6161" max="6161" width="9" style="199" customWidth="1"/>
    <col min="6162" max="6163" width="11.7265625" style="199" customWidth="1"/>
    <col min="6164" max="6164" width="12.453125" style="199" customWidth="1"/>
    <col min="6165" max="6165" width="10.1796875" style="199" customWidth="1"/>
    <col min="6166" max="6166" width="9.26953125" style="199" customWidth="1"/>
    <col min="6167" max="6394" width="10.81640625" style="199"/>
    <col min="6395" max="6395" width="17.7265625" style="199" customWidth="1"/>
    <col min="6396" max="6396" width="10.81640625" style="199" customWidth="1"/>
    <col min="6397" max="6404" width="9.1796875" style="199" customWidth="1"/>
    <col min="6405" max="6409" width="10.81640625" style="199" customWidth="1"/>
    <col min="6410" max="6410" width="13" style="199" customWidth="1"/>
    <col min="6411" max="6411" width="12.26953125" style="199" customWidth="1"/>
    <col min="6412" max="6413" width="16.26953125" style="199" customWidth="1"/>
    <col min="6414" max="6414" width="9.81640625" style="199" customWidth="1"/>
    <col min="6415" max="6415" width="9.7265625" style="199" customWidth="1"/>
    <col min="6416" max="6416" width="9.26953125" style="199" customWidth="1"/>
    <col min="6417" max="6417" width="9" style="199" customWidth="1"/>
    <col min="6418" max="6419" width="11.7265625" style="199" customWidth="1"/>
    <col min="6420" max="6420" width="12.453125" style="199" customWidth="1"/>
    <col min="6421" max="6421" width="10.1796875" style="199" customWidth="1"/>
    <col min="6422" max="6422" width="9.26953125" style="199" customWidth="1"/>
    <col min="6423" max="6650" width="10.81640625" style="199"/>
    <col min="6651" max="6651" width="17.7265625" style="199" customWidth="1"/>
    <col min="6652" max="6652" width="10.81640625" style="199" customWidth="1"/>
    <col min="6653" max="6660" width="9.1796875" style="199" customWidth="1"/>
    <col min="6661" max="6665" width="10.81640625" style="199" customWidth="1"/>
    <col min="6666" max="6666" width="13" style="199" customWidth="1"/>
    <col min="6667" max="6667" width="12.26953125" style="199" customWidth="1"/>
    <col min="6668" max="6669" width="16.26953125" style="199" customWidth="1"/>
    <col min="6670" max="6670" width="9.81640625" style="199" customWidth="1"/>
    <col min="6671" max="6671" width="9.7265625" style="199" customWidth="1"/>
    <col min="6672" max="6672" width="9.26953125" style="199" customWidth="1"/>
    <col min="6673" max="6673" width="9" style="199" customWidth="1"/>
    <col min="6674" max="6675" width="11.7265625" style="199" customWidth="1"/>
    <col min="6676" max="6676" width="12.453125" style="199" customWidth="1"/>
    <col min="6677" max="6677" width="10.1796875" style="199" customWidth="1"/>
    <col min="6678" max="6678" width="9.26953125" style="199" customWidth="1"/>
    <col min="6679" max="6906" width="10.81640625" style="199"/>
    <col min="6907" max="6907" width="17.7265625" style="199" customWidth="1"/>
    <col min="6908" max="6908" width="10.81640625" style="199" customWidth="1"/>
    <col min="6909" max="6916" width="9.1796875" style="199" customWidth="1"/>
    <col min="6917" max="6921" width="10.81640625" style="199" customWidth="1"/>
    <col min="6922" max="6922" width="13" style="199" customWidth="1"/>
    <col min="6923" max="6923" width="12.26953125" style="199" customWidth="1"/>
    <col min="6924" max="6925" width="16.26953125" style="199" customWidth="1"/>
    <col min="6926" max="6926" width="9.81640625" style="199" customWidth="1"/>
    <col min="6927" max="6927" width="9.7265625" style="199" customWidth="1"/>
    <col min="6928" max="6928" width="9.26953125" style="199" customWidth="1"/>
    <col min="6929" max="6929" width="9" style="199" customWidth="1"/>
    <col min="6930" max="6931" width="11.7265625" style="199" customWidth="1"/>
    <col min="6932" max="6932" width="12.453125" style="199" customWidth="1"/>
    <col min="6933" max="6933" width="10.1796875" style="199" customWidth="1"/>
    <col min="6934" max="6934" width="9.26953125" style="199" customWidth="1"/>
    <col min="6935" max="7162" width="10.81640625" style="199"/>
    <col min="7163" max="7163" width="17.7265625" style="199" customWidth="1"/>
    <col min="7164" max="7164" width="10.81640625" style="199" customWidth="1"/>
    <col min="7165" max="7172" width="9.1796875" style="199" customWidth="1"/>
    <col min="7173" max="7177" width="10.81640625" style="199" customWidth="1"/>
    <col min="7178" max="7178" width="13" style="199" customWidth="1"/>
    <col min="7179" max="7179" width="12.26953125" style="199" customWidth="1"/>
    <col min="7180" max="7181" width="16.26953125" style="199" customWidth="1"/>
    <col min="7182" max="7182" width="9.81640625" style="199" customWidth="1"/>
    <col min="7183" max="7183" width="9.7265625" style="199" customWidth="1"/>
    <col min="7184" max="7184" width="9.26953125" style="199" customWidth="1"/>
    <col min="7185" max="7185" width="9" style="199" customWidth="1"/>
    <col min="7186" max="7187" width="11.7265625" style="199" customWidth="1"/>
    <col min="7188" max="7188" width="12.453125" style="199" customWidth="1"/>
    <col min="7189" max="7189" width="10.1796875" style="199" customWidth="1"/>
    <col min="7190" max="7190" width="9.26953125" style="199" customWidth="1"/>
    <col min="7191" max="7418" width="10.81640625" style="199"/>
    <col min="7419" max="7419" width="17.7265625" style="199" customWidth="1"/>
    <col min="7420" max="7420" width="10.81640625" style="199" customWidth="1"/>
    <col min="7421" max="7428" width="9.1796875" style="199" customWidth="1"/>
    <col min="7429" max="7433" width="10.81640625" style="199" customWidth="1"/>
    <col min="7434" max="7434" width="13" style="199" customWidth="1"/>
    <col min="7435" max="7435" width="12.26953125" style="199" customWidth="1"/>
    <col min="7436" max="7437" width="16.26953125" style="199" customWidth="1"/>
    <col min="7438" max="7438" width="9.81640625" style="199" customWidth="1"/>
    <col min="7439" max="7439" width="9.7265625" style="199" customWidth="1"/>
    <col min="7440" max="7440" width="9.26953125" style="199" customWidth="1"/>
    <col min="7441" max="7441" width="9" style="199" customWidth="1"/>
    <col min="7442" max="7443" width="11.7265625" style="199" customWidth="1"/>
    <col min="7444" max="7444" width="12.453125" style="199" customWidth="1"/>
    <col min="7445" max="7445" width="10.1796875" style="199" customWidth="1"/>
    <col min="7446" max="7446" width="9.26953125" style="199" customWidth="1"/>
    <col min="7447" max="7674" width="10.81640625" style="199"/>
    <col min="7675" max="7675" width="17.7265625" style="199" customWidth="1"/>
    <col min="7676" max="7676" width="10.81640625" style="199" customWidth="1"/>
    <col min="7677" max="7684" width="9.1796875" style="199" customWidth="1"/>
    <col min="7685" max="7689" width="10.81640625" style="199" customWidth="1"/>
    <col min="7690" max="7690" width="13" style="199" customWidth="1"/>
    <col min="7691" max="7691" width="12.26953125" style="199" customWidth="1"/>
    <col min="7692" max="7693" width="16.26953125" style="199" customWidth="1"/>
    <col min="7694" max="7694" width="9.81640625" style="199" customWidth="1"/>
    <col min="7695" max="7695" width="9.7265625" style="199" customWidth="1"/>
    <col min="7696" max="7696" width="9.26953125" style="199" customWidth="1"/>
    <col min="7697" max="7697" width="9" style="199" customWidth="1"/>
    <col min="7698" max="7699" width="11.7265625" style="199" customWidth="1"/>
    <col min="7700" max="7700" width="12.453125" style="199" customWidth="1"/>
    <col min="7701" max="7701" width="10.1796875" style="199" customWidth="1"/>
    <col min="7702" max="7702" width="9.26953125" style="199" customWidth="1"/>
    <col min="7703" max="7930" width="10.81640625" style="199"/>
    <col min="7931" max="7931" width="17.7265625" style="199" customWidth="1"/>
    <col min="7932" max="7932" width="10.81640625" style="199" customWidth="1"/>
    <col min="7933" max="7940" width="9.1796875" style="199" customWidth="1"/>
    <col min="7941" max="7945" width="10.81640625" style="199" customWidth="1"/>
    <col min="7946" max="7946" width="13" style="199" customWidth="1"/>
    <col min="7947" max="7947" width="12.26953125" style="199" customWidth="1"/>
    <col min="7948" max="7949" width="16.26953125" style="199" customWidth="1"/>
    <col min="7950" max="7950" width="9.81640625" style="199" customWidth="1"/>
    <col min="7951" max="7951" width="9.7265625" style="199" customWidth="1"/>
    <col min="7952" max="7952" width="9.26953125" style="199" customWidth="1"/>
    <col min="7953" max="7953" width="9" style="199" customWidth="1"/>
    <col min="7954" max="7955" width="11.7265625" style="199" customWidth="1"/>
    <col min="7956" max="7956" width="12.453125" style="199" customWidth="1"/>
    <col min="7957" max="7957" width="10.1796875" style="199" customWidth="1"/>
    <col min="7958" max="7958" width="9.26953125" style="199" customWidth="1"/>
    <col min="7959" max="8186" width="10.81640625" style="199"/>
    <col min="8187" max="8187" width="17.7265625" style="199" customWidth="1"/>
    <col min="8188" max="8188" width="10.81640625" style="199" customWidth="1"/>
    <col min="8189" max="8196" width="9.1796875" style="199" customWidth="1"/>
    <col min="8197" max="8201" width="10.81640625" style="199" customWidth="1"/>
    <col min="8202" max="8202" width="13" style="199" customWidth="1"/>
    <col min="8203" max="8203" width="12.26953125" style="199" customWidth="1"/>
    <col min="8204" max="8205" width="16.26953125" style="199" customWidth="1"/>
    <col min="8206" max="8206" width="9.81640625" style="199" customWidth="1"/>
    <col min="8207" max="8207" width="9.7265625" style="199" customWidth="1"/>
    <col min="8208" max="8208" width="9.26953125" style="199" customWidth="1"/>
    <col min="8209" max="8209" width="9" style="199" customWidth="1"/>
    <col min="8210" max="8211" width="11.7265625" style="199" customWidth="1"/>
    <col min="8212" max="8212" width="12.453125" style="199" customWidth="1"/>
    <col min="8213" max="8213" width="10.1796875" style="199" customWidth="1"/>
    <col min="8214" max="8214" width="9.26953125" style="199" customWidth="1"/>
    <col min="8215" max="8442" width="10.81640625" style="199"/>
    <col min="8443" max="8443" width="17.7265625" style="199" customWidth="1"/>
    <col min="8444" max="8444" width="10.81640625" style="199" customWidth="1"/>
    <col min="8445" max="8452" width="9.1796875" style="199" customWidth="1"/>
    <col min="8453" max="8457" width="10.81640625" style="199" customWidth="1"/>
    <col min="8458" max="8458" width="13" style="199" customWidth="1"/>
    <col min="8459" max="8459" width="12.26953125" style="199" customWidth="1"/>
    <col min="8460" max="8461" width="16.26953125" style="199" customWidth="1"/>
    <col min="8462" max="8462" width="9.81640625" style="199" customWidth="1"/>
    <col min="8463" max="8463" width="9.7265625" style="199" customWidth="1"/>
    <col min="8464" max="8464" width="9.26953125" style="199" customWidth="1"/>
    <col min="8465" max="8465" width="9" style="199" customWidth="1"/>
    <col min="8466" max="8467" width="11.7265625" style="199" customWidth="1"/>
    <col min="8468" max="8468" width="12.453125" style="199" customWidth="1"/>
    <col min="8469" max="8469" width="10.1796875" style="199" customWidth="1"/>
    <col min="8470" max="8470" width="9.26953125" style="199" customWidth="1"/>
    <col min="8471" max="8698" width="10.81640625" style="199"/>
    <col min="8699" max="8699" width="17.7265625" style="199" customWidth="1"/>
    <col min="8700" max="8700" width="10.81640625" style="199" customWidth="1"/>
    <col min="8701" max="8708" width="9.1796875" style="199" customWidth="1"/>
    <col min="8709" max="8713" width="10.81640625" style="199" customWidth="1"/>
    <col min="8714" max="8714" width="13" style="199" customWidth="1"/>
    <col min="8715" max="8715" width="12.26953125" style="199" customWidth="1"/>
    <col min="8716" max="8717" width="16.26953125" style="199" customWidth="1"/>
    <col min="8718" max="8718" width="9.81640625" style="199" customWidth="1"/>
    <col min="8719" max="8719" width="9.7265625" style="199" customWidth="1"/>
    <col min="8720" max="8720" width="9.26953125" style="199" customWidth="1"/>
    <col min="8721" max="8721" width="9" style="199" customWidth="1"/>
    <col min="8722" max="8723" width="11.7265625" style="199" customWidth="1"/>
    <col min="8724" max="8724" width="12.453125" style="199" customWidth="1"/>
    <col min="8725" max="8725" width="10.1796875" style="199" customWidth="1"/>
    <col min="8726" max="8726" width="9.26953125" style="199" customWidth="1"/>
    <col min="8727" max="8954" width="10.81640625" style="199"/>
    <col min="8955" max="8955" width="17.7265625" style="199" customWidth="1"/>
    <col min="8956" max="8956" width="10.81640625" style="199" customWidth="1"/>
    <col min="8957" max="8964" width="9.1796875" style="199" customWidth="1"/>
    <col min="8965" max="8969" width="10.81640625" style="199" customWidth="1"/>
    <col min="8970" max="8970" width="13" style="199" customWidth="1"/>
    <col min="8971" max="8971" width="12.26953125" style="199" customWidth="1"/>
    <col min="8972" max="8973" width="16.26953125" style="199" customWidth="1"/>
    <col min="8974" max="8974" width="9.81640625" style="199" customWidth="1"/>
    <col min="8975" max="8975" width="9.7265625" style="199" customWidth="1"/>
    <col min="8976" max="8976" width="9.26953125" style="199" customWidth="1"/>
    <col min="8977" max="8977" width="9" style="199" customWidth="1"/>
    <col min="8978" max="8979" width="11.7265625" style="199" customWidth="1"/>
    <col min="8980" max="8980" width="12.453125" style="199" customWidth="1"/>
    <col min="8981" max="8981" width="10.1796875" style="199" customWidth="1"/>
    <col min="8982" max="8982" width="9.26953125" style="199" customWidth="1"/>
    <col min="8983" max="9210" width="10.81640625" style="199"/>
    <col min="9211" max="9211" width="17.7265625" style="199" customWidth="1"/>
    <col min="9212" max="9212" width="10.81640625" style="199" customWidth="1"/>
    <col min="9213" max="9220" width="9.1796875" style="199" customWidth="1"/>
    <col min="9221" max="9225" width="10.81640625" style="199" customWidth="1"/>
    <col min="9226" max="9226" width="13" style="199" customWidth="1"/>
    <col min="9227" max="9227" width="12.26953125" style="199" customWidth="1"/>
    <col min="9228" max="9229" width="16.26953125" style="199" customWidth="1"/>
    <col min="9230" max="9230" width="9.81640625" style="199" customWidth="1"/>
    <col min="9231" max="9231" width="9.7265625" style="199" customWidth="1"/>
    <col min="9232" max="9232" width="9.26953125" style="199" customWidth="1"/>
    <col min="9233" max="9233" width="9" style="199" customWidth="1"/>
    <col min="9234" max="9235" width="11.7265625" style="199" customWidth="1"/>
    <col min="9236" max="9236" width="12.453125" style="199" customWidth="1"/>
    <col min="9237" max="9237" width="10.1796875" style="199" customWidth="1"/>
    <col min="9238" max="9238" width="9.26953125" style="199" customWidth="1"/>
    <col min="9239" max="9466" width="10.81640625" style="199"/>
    <col min="9467" max="9467" width="17.7265625" style="199" customWidth="1"/>
    <col min="9468" max="9468" width="10.81640625" style="199" customWidth="1"/>
    <col min="9469" max="9476" width="9.1796875" style="199" customWidth="1"/>
    <col min="9477" max="9481" width="10.81640625" style="199" customWidth="1"/>
    <col min="9482" max="9482" width="13" style="199" customWidth="1"/>
    <col min="9483" max="9483" width="12.26953125" style="199" customWidth="1"/>
    <col min="9484" max="9485" width="16.26953125" style="199" customWidth="1"/>
    <col min="9486" max="9486" width="9.81640625" style="199" customWidth="1"/>
    <col min="9487" max="9487" width="9.7265625" style="199" customWidth="1"/>
    <col min="9488" max="9488" width="9.26953125" style="199" customWidth="1"/>
    <col min="9489" max="9489" width="9" style="199" customWidth="1"/>
    <col min="9490" max="9491" width="11.7265625" style="199" customWidth="1"/>
    <col min="9492" max="9492" width="12.453125" style="199" customWidth="1"/>
    <col min="9493" max="9493" width="10.1796875" style="199" customWidth="1"/>
    <col min="9494" max="9494" width="9.26953125" style="199" customWidth="1"/>
    <col min="9495" max="9722" width="10.81640625" style="199"/>
    <col min="9723" max="9723" width="17.7265625" style="199" customWidth="1"/>
    <col min="9724" max="9724" width="10.81640625" style="199" customWidth="1"/>
    <col min="9725" max="9732" width="9.1796875" style="199" customWidth="1"/>
    <col min="9733" max="9737" width="10.81640625" style="199" customWidth="1"/>
    <col min="9738" max="9738" width="13" style="199" customWidth="1"/>
    <col min="9739" max="9739" width="12.26953125" style="199" customWidth="1"/>
    <col min="9740" max="9741" width="16.26953125" style="199" customWidth="1"/>
    <col min="9742" max="9742" width="9.81640625" style="199" customWidth="1"/>
    <col min="9743" max="9743" width="9.7265625" style="199" customWidth="1"/>
    <col min="9744" max="9744" width="9.26953125" style="199" customWidth="1"/>
    <col min="9745" max="9745" width="9" style="199" customWidth="1"/>
    <col min="9746" max="9747" width="11.7265625" style="199" customWidth="1"/>
    <col min="9748" max="9748" width="12.453125" style="199" customWidth="1"/>
    <col min="9749" max="9749" width="10.1796875" style="199" customWidth="1"/>
    <col min="9750" max="9750" width="9.26953125" style="199" customWidth="1"/>
    <col min="9751" max="9978" width="10.81640625" style="199"/>
    <col min="9979" max="9979" width="17.7265625" style="199" customWidth="1"/>
    <col min="9980" max="9980" width="10.81640625" style="199" customWidth="1"/>
    <col min="9981" max="9988" width="9.1796875" style="199" customWidth="1"/>
    <col min="9989" max="9993" width="10.81640625" style="199" customWidth="1"/>
    <col min="9994" max="9994" width="13" style="199" customWidth="1"/>
    <col min="9995" max="9995" width="12.26953125" style="199" customWidth="1"/>
    <col min="9996" max="9997" width="16.26953125" style="199" customWidth="1"/>
    <col min="9998" max="9998" width="9.81640625" style="199" customWidth="1"/>
    <col min="9999" max="9999" width="9.7265625" style="199" customWidth="1"/>
    <col min="10000" max="10000" width="9.26953125" style="199" customWidth="1"/>
    <col min="10001" max="10001" width="9" style="199" customWidth="1"/>
    <col min="10002" max="10003" width="11.7265625" style="199" customWidth="1"/>
    <col min="10004" max="10004" width="12.453125" style="199" customWidth="1"/>
    <col min="10005" max="10005" width="10.1796875" style="199" customWidth="1"/>
    <col min="10006" max="10006" width="9.26953125" style="199" customWidth="1"/>
    <col min="10007" max="10234" width="10.81640625" style="199"/>
    <col min="10235" max="10235" width="17.7265625" style="199" customWidth="1"/>
    <col min="10236" max="10236" width="10.81640625" style="199" customWidth="1"/>
    <col min="10237" max="10244" width="9.1796875" style="199" customWidth="1"/>
    <col min="10245" max="10249" width="10.81640625" style="199" customWidth="1"/>
    <col min="10250" max="10250" width="13" style="199" customWidth="1"/>
    <col min="10251" max="10251" width="12.26953125" style="199" customWidth="1"/>
    <col min="10252" max="10253" width="16.26953125" style="199" customWidth="1"/>
    <col min="10254" max="10254" width="9.81640625" style="199" customWidth="1"/>
    <col min="10255" max="10255" width="9.7265625" style="199" customWidth="1"/>
    <col min="10256" max="10256" width="9.26953125" style="199" customWidth="1"/>
    <col min="10257" max="10257" width="9" style="199" customWidth="1"/>
    <col min="10258" max="10259" width="11.7265625" style="199" customWidth="1"/>
    <col min="10260" max="10260" width="12.453125" style="199" customWidth="1"/>
    <col min="10261" max="10261" width="10.1796875" style="199" customWidth="1"/>
    <col min="10262" max="10262" width="9.26953125" style="199" customWidth="1"/>
    <col min="10263" max="10490" width="10.81640625" style="199"/>
    <col min="10491" max="10491" width="17.7265625" style="199" customWidth="1"/>
    <col min="10492" max="10492" width="10.81640625" style="199" customWidth="1"/>
    <col min="10493" max="10500" width="9.1796875" style="199" customWidth="1"/>
    <col min="10501" max="10505" width="10.81640625" style="199" customWidth="1"/>
    <col min="10506" max="10506" width="13" style="199" customWidth="1"/>
    <col min="10507" max="10507" width="12.26953125" style="199" customWidth="1"/>
    <col min="10508" max="10509" width="16.26953125" style="199" customWidth="1"/>
    <col min="10510" max="10510" width="9.81640625" style="199" customWidth="1"/>
    <col min="10511" max="10511" width="9.7265625" style="199" customWidth="1"/>
    <col min="10512" max="10512" width="9.26953125" style="199" customWidth="1"/>
    <col min="10513" max="10513" width="9" style="199" customWidth="1"/>
    <col min="10514" max="10515" width="11.7265625" style="199" customWidth="1"/>
    <col min="10516" max="10516" width="12.453125" style="199" customWidth="1"/>
    <col min="10517" max="10517" width="10.1796875" style="199" customWidth="1"/>
    <col min="10518" max="10518" width="9.26953125" style="199" customWidth="1"/>
    <col min="10519" max="10746" width="10.81640625" style="199"/>
    <col min="10747" max="10747" width="17.7265625" style="199" customWidth="1"/>
    <col min="10748" max="10748" width="10.81640625" style="199" customWidth="1"/>
    <col min="10749" max="10756" width="9.1796875" style="199" customWidth="1"/>
    <col min="10757" max="10761" width="10.81640625" style="199" customWidth="1"/>
    <col min="10762" max="10762" width="13" style="199" customWidth="1"/>
    <col min="10763" max="10763" width="12.26953125" style="199" customWidth="1"/>
    <col min="10764" max="10765" width="16.26953125" style="199" customWidth="1"/>
    <col min="10766" max="10766" width="9.81640625" style="199" customWidth="1"/>
    <col min="10767" max="10767" width="9.7265625" style="199" customWidth="1"/>
    <col min="10768" max="10768" width="9.26953125" style="199" customWidth="1"/>
    <col min="10769" max="10769" width="9" style="199" customWidth="1"/>
    <col min="10770" max="10771" width="11.7265625" style="199" customWidth="1"/>
    <col min="10772" max="10772" width="12.453125" style="199" customWidth="1"/>
    <col min="10773" max="10773" width="10.1796875" style="199" customWidth="1"/>
    <col min="10774" max="10774" width="9.26953125" style="199" customWidth="1"/>
    <col min="10775" max="11002" width="10.81640625" style="199"/>
    <col min="11003" max="11003" width="17.7265625" style="199" customWidth="1"/>
    <col min="11004" max="11004" width="10.81640625" style="199" customWidth="1"/>
    <col min="11005" max="11012" width="9.1796875" style="199" customWidth="1"/>
    <col min="11013" max="11017" width="10.81640625" style="199" customWidth="1"/>
    <col min="11018" max="11018" width="13" style="199" customWidth="1"/>
    <col min="11019" max="11019" width="12.26953125" style="199" customWidth="1"/>
    <col min="11020" max="11021" width="16.26953125" style="199" customWidth="1"/>
    <col min="11022" max="11022" width="9.81640625" style="199" customWidth="1"/>
    <col min="11023" max="11023" width="9.7265625" style="199" customWidth="1"/>
    <col min="11024" max="11024" width="9.26953125" style="199" customWidth="1"/>
    <col min="11025" max="11025" width="9" style="199" customWidth="1"/>
    <col min="11026" max="11027" width="11.7265625" style="199" customWidth="1"/>
    <col min="11028" max="11028" width="12.453125" style="199" customWidth="1"/>
    <col min="11029" max="11029" width="10.1796875" style="199" customWidth="1"/>
    <col min="11030" max="11030" width="9.26953125" style="199" customWidth="1"/>
    <col min="11031" max="11258" width="10.81640625" style="199"/>
    <col min="11259" max="11259" width="17.7265625" style="199" customWidth="1"/>
    <col min="11260" max="11260" width="10.81640625" style="199" customWidth="1"/>
    <col min="11261" max="11268" width="9.1796875" style="199" customWidth="1"/>
    <col min="11269" max="11273" width="10.81640625" style="199" customWidth="1"/>
    <col min="11274" max="11274" width="13" style="199" customWidth="1"/>
    <col min="11275" max="11275" width="12.26953125" style="199" customWidth="1"/>
    <col min="11276" max="11277" width="16.26953125" style="199" customWidth="1"/>
    <col min="11278" max="11278" width="9.81640625" style="199" customWidth="1"/>
    <col min="11279" max="11279" width="9.7265625" style="199" customWidth="1"/>
    <col min="11280" max="11280" width="9.26953125" style="199" customWidth="1"/>
    <col min="11281" max="11281" width="9" style="199" customWidth="1"/>
    <col min="11282" max="11283" width="11.7265625" style="199" customWidth="1"/>
    <col min="11284" max="11284" width="12.453125" style="199" customWidth="1"/>
    <col min="11285" max="11285" width="10.1796875" style="199" customWidth="1"/>
    <col min="11286" max="11286" width="9.26953125" style="199" customWidth="1"/>
    <col min="11287" max="11514" width="10.81640625" style="199"/>
    <col min="11515" max="11515" width="17.7265625" style="199" customWidth="1"/>
    <col min="11516" max="11516" width="10.81640625" style="199" customWidth="1"/>
    <col min="11517" max="11524" width="9.1796875" style="199" customWidth="1"/>
    <col min="11525" max="11529" width="10.81640625" style="199" customWidth="1"/>
    <col min="11530" max="11530" width="13" style="199" customWidth="1"/>
    <col min="11531" max="11531" width="12.26953125" style="199" customWidth="1"/>
    <col min="11532" max="11533" width="16.26953125" style="199" customWidth="1"/>
    <col min="11534" max="11534" width="9.81640625" style="199" customWidth="1"/>
    <col min="11535" max="11535" width="9.7265625" style="199" customWidth="1"/>
    <col min="11536" max="11536" width="9.26953125" style="199" customWidth="1"/>
    <col min="11537" max="11537" width="9" style="199" customWidth="1"/>
    <col min="11538" max="11539" width="11.7265625" style="199" customWidth="1"/>
    <col min="11540" max="11540" width="12.453125" style="199" customWidth="1"/>
    <col min="11541" max="11541" width="10.1796875" style="199" customWidth="1"/>
    <col min="11542" max="11542" width="9.26953125" style="199" customWidth="1"/>
    <col min="11543" max="11770" width="10.81640625" style="199"/>
    <col min="11771" max="11771" width="17.7265625" style="199" customWidth="1"/>
    <col min="11772" max="11772" width="10.81640625" style="199" customWidth="1"/>
    <col min="11773" max="11780" width="9.1796875" style="199" customWidth="1"/>
    <col min="11781" max="11785" width="10.81640625" style="199" customWidth="1"/>
    <col min="11786" max="11786" width="13" style="199" customWidth="1"/>
    <col min="11787" max="11787" width="12.26953125" style="199" customWidth="1"/>
    <col min="11788" max="11789" width="16.26953125" style="199" customWidth="1"/>
    <col min="11790" max="11790" width="9.81640625" style="199" customWidth="1"/>
    <col min="11791" max="11791" width="9.7265625" style="199" customWidth="1"/>
    <col min="11792" max="11792" width="9.26953125" style="199" customWidth="1"/>
    <col min="11793" max="11793" width="9" style="199" customWidth="1"/>
    <col min="11794" max="11795" width="11.7265625" style="199" customWidth="1"/>
    <col min="11796" max="11796" width="12.453125" style="199" customWidth="1"/>
    <col min="11797" max="11797" width="10.1796875" style="199" customWidth="1"/>
    <col min="11798" max="11798" width="9.26953125" style="199" customWidth="1"/>
    <col min="11799" max="12026" width="10.81640625" style="199"/>
    <col min="12027" max="12027" width="17.7265625" style="199" customWidth="1"/>
    <col min="12028" max="12028" width="10.81640625" style="199" customWidth="1"/>
    <col min="12029" max="12036" width="9.1796875" style="199" customWidth="1"/>
    <col min="12037" max="12041" width="10.81640625" style="199" customWidth="1"/>
    <col min="12042" max="12042" width="13" style="199" customWidth="1"/>
    <col min="12043" max="12043" width="12.26953125" style="199" customWidth="1"/>
    <col min="12044" max="12045" width="16.26953125" style="199" customWidth="1"/>
    <col min="12046" max="12046" width="9.81640625" style="199" customWidth="1"/>
    <col min="12047" max="12047" width="9.7265625" style="199" customWidth="1"/>
    <col min="12048" max="12048" width="9.26953125" style="199" customWidth="1"/>
    <col min="12049" max="12049" width="9" style="199" customWidth="1"/>
    <col min="12050" max="12051" width="11.7265625" style="199" customWidth="1"/>
    <col min="12052" max="12052" width="12.453125" style="199" customWidth="1"/>
    <col min="12053" max="12053" width="10.1796875" style="199" customWidth="1"/>
    <col min="12054" max="12054" width="9.26953125" style="199" customWidth="1"/>
    <col min="12055" max="12282" width="10.81640625" style="199"/>
    <col min="12283" max="12283" width="17.7265625" style="199" customWidth="1"/>
    <col min="12284" max="12284" width="10.81640625" style="199" customWidth="1"/>
    <col min="12285" max="12292" width="9.1796875" style="199" customWidth="1"/>
    <col min="12293" max="12297" width="10.81640625" style="199" customWidth="1"/>
    <col min="12298" max="12298" width="13" style="199" customWidth="1"/>
    <col min="12299" max="12299" width="12.26953125" style="199" customWidth="1"/>
    <col min="12300" max="12301" width="16.26953125" style="199" customWidth="1"/>
    <col min="12302" max="12302" width="9.81640625" style="199" customWidth="1"/>
    <col min="12303" max="12303" width="9.7265625" style="199" customWidth="1"/>
    <col min="12304" max="12304" width="9.26953125" style="199" customWidth="1"/>
    <col min="12305" max="12305" width="9" style="199" customWidth="1"/>
    <col min="12306" max="12307" width="11.7265625" style="199" customWidth="1"/>
    <col min="12308" max="12308" width="12.453125" style="199" customWidth="1"/>
    <col min="12309" max="12309" width="10.1796875" style="199" customWidth="1"/>
    <col min="12310" max="12310" width="9.26953125" style="199" customWidth="1"/>
    <col min="12311" max="12538" width="10.81640625" style="199"/>
    <col min="12539" max="12539" width="17.7265625" style="199" customWidth="1"/>
    <col min="12540" max="12540" width="10.81640625" style="199" customWidth="1"/>
    <col min="12541" max="12548" width="9.1796875" style="199" customWidth="1"/>
    <col min="12549" max="12553" width="10.81640625" style="199" customWidth="1"/>
    <col min="12554" max="12554" width="13" style="199" customWidth="1"/>
    <col min="12555" max="12555" width="12.26953125" style="199" customWidth="1"/>
    <col min="12556" max="12557" width="16.26953125" style="199" customWidth="1"/>
    <col min="12558" max="12558" width="9.81640625" style="199" customWidth="1"/>
    <col min="12559" max="12559" width="9.7265625" style="199" customWidth="1"/>
    <col min="12560" max="12560" width="9.26953125" style="199" customWidth="1"/>
    <col min="12561" max="12561" width="9" style="199" customWidth="1"/>
    <col min="12562" max="12563" width="11.7265625" style="199" customWidth="1"/>
    <col min="12564" max="12564" width="12.453125" style="199" customWidth="1"/>
    <col min="12565" max="12565" width="10.1796875" style="199" customWidth="1"/>
    <col min="12566" max="12566" width="9.26953125" style="199" customWidth="1"/>
    <col min="12567" max="12794" width="10.81640625" style="199"/>
    <col min="12795" max="12795" width="17.7265625" style="199" customWidth="1"/>
    <col min="12796" max="12796" width="10.81640625" style="199" customWidth="1"/>
    <col min="12797" max="12804" width="9.1796875" style="199" customWidth="1"/>
    <col min="12805" max="12809" width="10.81640625" style="199" customWidth="1"/>
    <col min="12810" max="12810" width="13" style="199" customWidth="1"/>
    <col min="12811" max="12811" width="12.26953125" style="199" customWidth="1"/>
    <col min="12812" max="12813" width="16.26953125" style="199" customWidth="1"/>
    <col min="12814" max="12814" width="9.81640625" style="199" customWidth="1"/>
    <col min="12815" max="12815" width="9.7265625" style="199" customWidth="1"/>
    <col min="12816" max="12816" width="9.26953125" style="199" customWidth="1"/>
    <col min="12817" max="12817" width="9" style="199" customWidth="1"/>
    <col min="12818" max="12819" width="11.7265625" style="199" customWidth="1"/>
    <col min="12820" max="12820" width="12.453125" style="199" customWidth="1"/>
    <col min="12821" max="12821" width="10.1796875" style="199" customWidth="1"/>
    <col min="12822" max="12822" width="9.26953125" style="199" customWidth="1"/>
    <col min="12823" max="13050" width="10.81640625" style="199"/>
    <col min="13051" max="13051" width="17.7265625" style="199" customWidth="1"/>
    <col min="13052" max="13052" width="10.81640625" style="199" customWidth="1"/>
    <col min="13053" max="13060" width="9.1796875" style="199" customWidth="1"/>
    <col min="13061" max="13065" width="10.81640625" style="199" customWidth="1"/>
    <col min="13066" max="13066" width="13" style="199" customWidth="1"/>
    <col min="13067" max="13067" width="12.26953125" style="199" customWidth="1"/>
    <col min="13068" max="13069" width="16.26953125" style="199" customWidth="1"/>
    <col min="13070" max="13070" width="9.81640625" style="199" customWidth="1"/>
    <col min="13071" max="13071" width="9.7265625" style="199" customWidth="1"/>
    <col min="13072" max="13072" width="9.26953125" style="199" customWidth="1"/>
    <col min="13073" max="13073" width="9" style="199" customWidth="1"/>
    <col min="13074" max="13075" width="11.7265625" style="199" customWidth="1"/>
    <col min="13076" max="13076" width="12.453125" style="199" customWidth="1"/>
    <col min="13077" max="13077" width="10.1796875" style="199" customWidth="1"/>
    <col min="13078" max="13078" width="9.26953125" style="199" customWidth="1"/>
    <col min="13079" max="13306" width="10.81640625" style="199"/>
    <col min="13307" max="13307" width="17.7265625" style="199" customWidth="1"/>
    <col min="13308" max="13308" width="10.81640625" style="199" customWidth="1"/>
    <col min="13309" max="13316" width="9.1796875" style="199" customWidth="1"/>
    <col min="13317" max="13321" width="10.81640625" style="199" customWidth="1"/>
    <col min="13322" max="13322" width="13" style="199" customWidth="1"/>
    <col min="13323" max="13323" width="12.26953125" style="199" customWidth="1"/>
    <col min="13324" max="13325" width="16.26953125" style="199" customWidth="1"/>
    <col min="13326" max="13326" width="9.81640625" style="199" customWidth="1"/>
    <col min="13327" max="13327" width="9.7265625" style="199" customWidth="1"/>
    <col min="13328" max="13328" width="9.26953125" style="199" customWidth="1"/>
    <col min="13329" max="13329" width="9" style="199" customWidth="1"/>
    <col min="13330" max="13331" width="11.7265625" style="199" customWidth="1"/>
    <col min="13332" max="13332" width="12.453125" style="199" customWidth="1"/>
    <col min="13333" max="13333" width="10.1796875" style="199" customWidth="1"/>
    <col min="13334" max="13334" width="9.26953125" style="199" customWidth="1"/>
    <col min="13335" max="13562" width="10.81640625" style="199"/>
    <col min="13563" max="13563" width="17.7265625" style="199" customWidth="1"/>
    <col min="13564" max="13564" width="10.81640625" style="199" customWidth="1"/>
    <col min="13565" max="13572" width="9.1796875" style="199" customWidth="1"/>
    <col min="13573" max="13577" width="10.81640625" style="199" customWidth="1"/>
    <col min="13578" max="13578" width="13" style="199" customWidth="1"/>
    <col min="13579" max="13579" width="12.26953125" style="199" customWidth="1"/>
    <col min="13580" max="13581" width="16.26953125" style="199" customWidth="1"/>
    <col min="13582" max="13582" width="9.81640625" style="199" customWidth="1"/>
    <col min="13583" max="13583" width="9.7265625" style="199" customWidth="1"/>
    <col min="13584" max="13584" width="9.26953125" style="199" customWidth="1"/>
    <col min="13585" max="13585" width="9" style="199" customWidth="1"/>
    <col min="13586" max="13587" width="11.7265625" style="199" customWidth="1"/>
    <col min="13588" max="13588" width="12.453125" style="199" customWidth="1"/>
    <col min="13589" max="13589" width="10.1796875" style="199" customWidth="1"/>
    <col min="13590" max="13590" width="9.26953125" style="199" customWidth="1"/>
    <col min="13591" max="13818" width="10.81640625" style="199"/>
    <col min="13819" max="13819" width="17.7265625" style="199" customWidth="1"/>
    <col min="13820" max="13820" width="10.81640625" style="199" customWidth="1"/>
    <col min="13821" max="13828" width="9.1796875" style="199" customWidth="1"/>
    <col min="13829" max="13833" width="10.81640625" style="199" customWidth="1"/>
    <col min="13834" max="13834" width="13" style="199" customWidth="1"/>
    <col min="13835" max="13835" width="12.26953125" style="199" customWidth="1"/>
    <col min="13836" max="13837" width="16.26953125" style="199" customWidth="1"/>
    <col min="13838" max="13838" width="9.81640625" style="199" customWidth="1"/>
    <col min="13839" max="13839" width="9.7265625" style="199" customWidth="1"/>
    <col min="13840" max="13840" width="9.26953125" style="199" customWidth="1"/>
    <col min="13841" max="13841" width="9" style="199" customWidth="1"/>
    <col min="13842" max="13843" width="11.7265625" style="199" customWidth="1"/>
    <col min="13844" max="13844" width="12.453125" style="199" customWidth="1"/>
    <col min="13845" max="13845" width="10.1796875" style="199" customWidth="1"/>
    <col min="13846" max="13846" width="9.26953125" style="199" customWidth="1"/>
    <col min="13847" max="14074" width="10.81640625" style="199"/>
    <col min="14075" max="14075" width="17.7265625" style="199" customWidth="1"/>
    <col min="14076" max="14076" width="10.81640625" style="199" customWidth="1"/>
    <col min="14077" max="14084" width="9.1796875" style="199" customWidth="1"/>
    <col min="14085" max="14089" width="10.81640625" style="199" customWidth="1"/>
    <col min="14090" max="14090" width="13" style="199" customWidth="1"/>
    <col min="14091" max="14091" width="12.26953125" style="199" customWidth="1"/>
    <col min="14092" max="14093" width="16.26953125" style="199" customWidth="1"/>
    <col min="14094" max="14094" width="9.81640625" style="199" customWidth="1"/>
    <col min="14095" max="14095" width="9.7265625" style="199" customWidth="1"/>
    <col min="14096" max="14096" width="9.26953125" style="199" customWidth="1"/>
    <col min="14097" max="14097" width="9" style="199" customWidth="1"/>
    <col min="14098" max="14099" width="11.7265625" style="199" customWidth="1"/>
    <col min="14100" max="14100" width="12.453125" style="199" customWidth="1"/>
    <col min="14101" max="14101" width="10.1796875" style="199" customWidth="1"/>
    <col min="14102" max="14102" width="9.26953125" style="199" customWidth="1"/>
    <col min="14103" max="14330" width="10.81640625" style="199"/>
    <col min="14331" max="14331" width="17.7265625" style="199" customWidth="1"/>
    <col min="14332" max="14332" width="10.81640625" style="199" customWidth="1"/>
    <col min="14333" max="14340" width="9.1796875" style="199" customWidth="1"/>
    <col min="14341" max="14345" width="10.81640625" style="199" customWidth="1"/>
    <col min="14346" max="14346" width="13" style="199" customWidth="1"/>
    <col min="14347" max="14347" width="12.26953125" style="199" customWidth="1"/>
    <col min="14348" max="14349" width="16.26953125" style="199" customWidth="1"/>
    <col min="14350" max="14350" width="9.81640625" style="199" customWidth="1"/>
    <col min="14351" max="14351" width="9.7265625" style="199" customWidth="1"/>
    <col min="14352" max="14352" width="9.26953125" style="199" customWidth="1"/>
    <col min="14353" max="14353" width="9" style="199" customWidth="1"/>
    <col min="14354" max="14355" width="11.7265625" style="199" customWidth="1"/>
    <col min="14356" max="14356" width="12.453125" style="199" customWidth="1"/>
    <col min="14357" max="14357" width="10.1796875" style="199" customWidth="1"/>
    <col min="14358" max="14358" width="9.26953125" style="199" customWidth="1"/>
    <col min="14359" max="14586" width="10.81640625" style="199"/>
    <col min="14587" max="14587" width="17.7265625" style="199" customWidth="1"/>
    <col min="14588" max="14588" width="10.81640625" style="199" customWidth="1"/>
    <col min="14589" max="14596" width="9.1796875" style="199" customWidth="1"/>
    <col min="14597" max="14601" width="10.81640625" style="199" customWidth="1"/>
    <col min="14602" max="14602" width="13" style="199" customWidth="1"/>
    <col min="14603" max="14603" width="12.26953125" style="199" customWidth="1"/>
    <col min="14604" max="14605" width="16.26953125" style="199" customWidth="1"/>
    <col min="14606" max="14606" width="9.81640625" style="199" customWidth="1"/>
    <col min="14607" max="14607" width="9.7265625" style="199" customWidth="1"/>
    <col min="14608" max="14608" width="9.26953125" style="199" customWidth="1"/>
    <col min="14609" max="14609" width="9" style="199" customWidth="1"/>
    <col min="14610" max="14611" width="11.7265625" style="199" customWidth="1"/>
    <col min="14612" max="14612" width="12.453125" style="199" customWidth="1"/>
    <col min="14613" max="14613" width="10.1796875" style="199" customWidth="1"/>
    <col min="14614" max="14614" width="9.26953125" style="199" customWidth="1"/>
    <col min="14615" max="14842" width="10.81640625" style="199"/>
    <col min="14843" max="14843" width="17.7265625" style="199" customWidth="1"/>
    <col min="14844" max="14844" width="10.81640625" style="199" customWidth="1"/>
    <col min="14845" max="14852" width="9.1796875" style="199" customWidth="1"/>
    <col min="14853" max="14857" width="10.81640625" style="199" customWidth="1"/>
    <col min="14858" max="14858" width="13" style="199" customWidth="1"/>
    <col min="14859" max="14859" width="12.26953125" style="199" customWidth="1"/>
    <col min="14860" max="14861" width="16.26953125" style="199" customWidth="1"/>
    <col min="14862" max="14862" width="9.81640625" style="199" customWidth="1"/>
    <col min="14863" max="14863" width="9.7265625" style="199" customWidth="1"/>
    <col min="14864" max="14864" width="9.26953125" style="199" customWidth="1"/>
    <col min="14865" max="14865" width="9" style="199" customWidth="1"/>
    <col min="14866" max="14867" width="11.7265625" style="199" customWidth="1"/>
    <col min="14868" max="14868" width="12.453125" style="199" customWidth="1"/>
    <col min="14869" max="14869" width="10.1796875" style="199" customWidth="1"/>
    <col min="14870" max="14870" width="9.26953125" style="199" customWidth="1"/>
    <col min="14871" max="15098" width="10.81640625" style="199"/>
    <col min="15099" max="15099" width="17.7265625" style="199" customWidth="1"/>
    <col min="15100" max="15100" width="10.81640625" style="199" customWidth="1"/>
    <col min="15101" max="15108" width="9.1796875" style="199" customWidth="1"/>
    <col min="15109" max="15113" width="10.81640625" style="199" customWidth="1"/>
    <col min="15114" max="15114" width="13" style="199" customWidth="1"/>
    <col min="15115" max="15115" width="12.26953125" style="199" customWidth="1"/>
    <col min="15116" max="15117" width="16.26953125" style="199" customWidth="1"/>
    <col min="15118" max="15118" width="9.81640625" style="199" customWidth="1"/>
    <col min="15119" max="15119" width="9.7265625" style="199" customWidth="1"/>
    <col min="15120" max="15120" width="9.26953125" style="199" customWidth="1"/>
    <col min="15121" max="15121" width="9" style="199" customWidth="1"/>
    <col min="15122" max="15123" width="11.7265625" style="199" customWidth="1"/>
    <col min="15124" max="15124" width="12.453125" style="199" customWidth="1"/>
    <col min="15125" max="15125" width="10.1796875" style="199" customWidth="1"/>
    <col min="15126" max="15126" width="9.26953125" style="199" customWidth="1"/>
    <col min="15127" max="15354" width="10.81640625" style="199"/>
    <col min="15355" max="15355" width="17.7265625" style="199" customWidth="1"/>
    <col min="15356" max="15356" width="10.81640625" style="199" customWidth="1"/>
    <col min="15357" max="15364" width="9.1796875" style="199" customWidth="1"/>
    <col min="15365" max="15369" width="10.81640625" style="199" customWidth="1"/>
    <col min="15370" max="15370" width="13" style="199" customWidth="1"/>
    <col min="15371" max="15371" width="12.26953125" style="199" customWidth="1"/>
    <col min="15372" max="15373" width="16.26953125" style="199" customWidth="1"/>
    <col min="15374" max="15374" width="9.81640625" style="199" customWidth="1"/>
    <col min="15375" max="15375" width="9.7265625" style="199" customWidth="1"/>
    <col min="15376" max="15376" width="9.26953125" style="199" customWidth="1"/>
    <col min="15377" max="15377" width="9" style="199" customWidth="1"/>
    <col min="15378" max="15379" width="11.7265625" style="199" customWidth="1"/>
    <col min="15380" max="15380" width="12.453125" style="199" customWidth="1"/>
    <col min="15381" max="15381" width="10.1796875" style="199" customWidth="1"/>
    <col min="15382" max="15382" width="9.26953125" style="199" customWidth="1"/>
    <col min="15383" max="15610" width="10.81640625" style="199"/>
    <col min="15611" max="15611" width="17.7265625" style="199" customWidth="1"/>
    <col min="15612" max="15612" width="10.81640625" style="199" customWidth="1"/>
    <col min="15613" max="15620" width="9.1796875" style="199" customWidth="1"/>
    <col min="15621" max="15625" width="10.81640625" style="199" customWidth="1"/>
    <col min="15626" max="15626" width="13" style="199" customWidth="1"/>
    <col min="15627" max="15627" width="12.26953125" style="199" customWidth="1"/>
    <col min="15628" max="15629" width="16.26953125" style="199" customWidth="1"/>
    <col min="15630" max="15630" width="9.81640625" style="199" customWidth="1"/>
    <col min="15631" max="15631" width="9.7265625" style="199" customWidth="1"/>
    <col min="15632" max="15632" width="9.26953125" style="199" customWidth="1"/>
    <col min="15633" max="15633" width="9" style="199" customWidth="1"/>
    <col min="15634" max="15635" width="11.7265625" style="199" customWidth="1"/>
    <col min="15636" max="15636" width="12.453125" style="199" customWidth="1"/>
    <col min="15637" max="15637" width="10.1796875" style="199" customWidth="1"/>
    <col min="15638" max="15638" width="9.26953125" style="199" customWidth="1"/>
    <col min="15639" max="15866" width="10.81640625" style="199"/>
    <col min="15867" max="15867" width="17.7265625" style="199" customWidth="1"/>
    <col min="15868" max="15868" width="10.81640625" style="199" customWidth="1"/>
    <col min="15869" max="15876" width="9.1796875" style="199" customWidth="1"/>
    <col min="15877" max="15881" width="10.81640625" style="199" customWidth="1"/>
    <col min="15882" max="15882" width="13" style="199" customWidth="1"/>
    <col min="15883" max="15883" width="12.26953125" style="199" customWidth="1"/>
    <col min="15884" max="15885" width="16.26953125" style="199" customWidth="1"/>
    <col min="15886" max="15886" width="9.81640625" style="199" customWidth="1"/>
    <col min="15887" max="15887" width="9.7265625" style="199" customWidth="1"/>
    <col min="15888" max="15888" width="9.26953125" style="199" customWidth="1"/>
    <col min="15889" max="15889" width="9" style="199" customWidth="1"/>
    <col min="15890" max="15891" width="11.7265625" style="199" customWidth="1"/>
    <col min="15892" max="15892" width="12.453125" style="199" customWidth="1"/>
    <col min="15893" max="15893" width="10.1796875" style="199" customWidth="1"/>
    <col min="15894" max="15894" width="9.26953125" style="199" customWidth="1"/>
    <col min="15895" max="16122" width="10.81640625" style="199"/>
    <col min="16123" max="16123" width="17.7265625" style="199" customWidth="1"/>
    <col min="16124" max="16124" width="10.81640625" style="199" customWidth="1"/>
    <col min="16125" max="16132" width="9.1796875" style="199" customWidth="1"/>
    <col min="16133" max="16137" width="10.81640625" style="199" customWidth="1"/>
    <col min="16138" max="16138" width="13" style="199" customWidth="1"/>
    <col min="16139" max="16139" width="12.26953125" style="199" customWidth="1"/>
    <col min="16140" max="16141" width="16.26953125" style="199" customWidth="1"/>
    <col min="16142" max="16142" width="9.81640625" style="199" customWidth="1"/>
    <col min="16143" max="16143" width="9.7265625" style="199" customWidth="1"/>
    <col min="16144" max="16144" width="9.26953125" style="199" customWidth="1"/>
    <col min="16145" max="16145" width="9" style="199" customWidth="1"/>
    <col min="16146" max="16147" width="11.7265625" style="199" customWidth="1"/>
    <col min="16148" max="16148" width="12.453125" style="199" customWidth="1"/>
    <col min="16149" max="16149" width="10.1796875" style="199" customWidth="1"/>
    <col min="16150" max="16150" width="9.26953125" style="199" customWidth="1"/>
    <col min="16151" max="16384" width="10.81640625" style="199"/>
  </cols>
  <sheetData>
    <row r="1" spans="1:22" ht="22">
      <c r="A1" s="198"/>
    </row>
    <row r="2" spans="1:22" ht="22">
      <c r="A2" s="198"/>
    </row>
    <row r="3" spans="1:22" ht="22">
      <c r="A3" s="198"/>
    </row>
    <row r="4" spans="1:22" ht="22">
      <c r="A4" s="198"/>
    </row>
    <row r="5" spans="1:22" ht="22">
      <c r="A5" s="198"/>
      <c r="B5" s="198"/>
      <c r="C5" s="198"/>
      <c r="D5" s="198"/>
      <c r="E5" s="198"/>
      <c r="F5" s="198"/>
      <c r="G5" s="198"/>
      <c r="H5" s="198"/>
      <c r="I5" s="198"/>
      <c r="J5" s="198"/>
      <c r="K5" s="198"/>
      <c r="L5" s="198"/>
      <c r="M5" s="198"/>
      <c r="N5" s="198"/>
      <c r="O5" s="198"/>
      <c r="P5" s="198"/>
      <c r="Q5" s="198"/>
    </row>
    <row r="6" spans="1:22" s="201" customFormat="1" ht="18.5">
      <c r="A6" s="200" t="s">
        <v>65</v>
      </c>
      <c r="B6" s="200"/>
      <c r="Q6" s="202"/>
    </row>
    <row r="7" spans="1:22" ht="16.399999999999999" customHeight="1">
      <c r="H7" s="394" t="str">
        <f>CONCATENATE("Evolution des exportations régionales de broutard de ",TEXT(D26,"0,0%")," entre 2024 et 2025")</f>
        <v>Evolution des exportations régionales de broutard de 4,2% entre 2024 et 2025</v>
      </c>
      <c r="I7" s="394"/>
      <c r="J7" s="394"/>
      <c r="K7" s="394"/>
      <c r="L7" s="394"/>
      <c r="M7" s="394"/>
      <c r="N7" s="203"/>
    </row>
    <row r="8" spans="1:22" s="207" customFormat="1" ht="29.25" customHeight="1">
      <c r="A8" s="393" t="s">
        <v>67</v>
      </c>
      <c r="B8" s="393"/>
      <c r="C8" s="393"/>
      <c r="D8" s="393"/>
      <c r="E8" s="204"/>
      <c r="F8" s="205"/>
      <c r="G8" s="205"/>
      <c r="H8" s="394" t="str">
        <f>CONCATENATE(TEXT(F26,"0,0%")," sur les 4 premiers mois entre 2025 et 2026")</f>
        <v>-16,0% sur les 4 premiers mois entre 2025 et 2026</v>
      </c>
      <c r="I8" s="394"/>
      <c r="J8" s="394"/>
      <c r="K8" s="394"/>
      <c r="L8" s="394"/>
      <c r="M8" s="394"/>
      <c r="N8" s="206" t="s">
        <v>66</v>
      </c>
      <c r="P8" s="208" t="s">
        <v>68</v>
      </c>
      <c r="Q8" s="209"/>
      <c r="R8" s="211"/>
      <c r="S8" s="211"/>
      <c r="T8" s="211"/>
      <c r="U8" s="211"/>
      <c r="V8" s="211"/>
    </row>
    <row r="9" spans="1:22" s="207" customFormat="1" ht="21.4" customHeight="1">
      <c r="C9" s="212"/>
      <c r="D9" s="212"/>
      <c r="E9" s="212"/>
      <c r="I9" s="395"/>
      <c r="J9" s="395"/>
      <c r="K9" s="395"/>
      <c r="L9" s="395"/>
      <c r="M9" s="395"/>
      <c r="N9" s="203" t="s">
        <v>69</v>
      </c>
      <c r="R9" s="213"/>
      <c r="S9" s="213"/>
      <c r="T9" s="213"/>
      <c r="U9" s="213"/>
    </row>
    <row r="10" spans="1:22" s="207" customFormat="1" ht="27" customHeight="1">
      <c r="A10" s="396" t="s">
        <v>70</v>
      </c>
      <c r="B10" s="397" t="s">
        <v>119</v>
      </c>
      <c r="C10" s="399">
        <v>2024</v>
      </c>
      <c r="D10" s="403">
        <v>2025</v>
      </c>
      <c r="E10" s="403">
        <v>2026</v>
      </c>
      <c r="F10" s="404" t="s">
        <v>118</v>
      </c>
      <c r="G10" s="214"/>
      <c r="P10" s="406" t="s">
        <v>70</v>
      </c>
      <c r="Q10" s="408" t="s">
        <v>119</v>
      </c>
      <c r="R10" s="408">
        <v>2024</v>
      </c>
      <c r="S10" s="408">
        <v>2025</v>
      </c>
      <c r="T10" s="411" t="s">
        <v>120</v>
      </c>
      <c r="U10" s="401" t="s">
        <v>118</v>
      </c>
    </row>
    <row r="11" spans="1:22" s="207" customFormat="1" ht="27" customHeight="1">
      <c r="A11" s="396"/>
      <c r="B11" s="398"/>
      <c r="C11" s="400"/>
      <c r="D11" s="398"/>
      <c r="E11" s="398"/>
      <c r="F11" s="405"/>
      <c r="G11" s="214"/>
      <c r="I11" s="410"/>
      <c r="J11" s="410"/>
      <c r="K11" s="410"/>
      <c r="P11" s="407"/>
      <c r="Q11" s="409"/>
      <c r="R11" s="409"/>
      <c r="S11" s="409"/>
      <c r="T11" s="412"/>
      <c r="U11" s="402"/>
    </row>
    <row r="12" spans="1:22" s="207" customFormat="1" ht="14.9" customHeight="1">
      <c r="A12" s="215" t="s">
        <v>5</v>
      </c>
      <c r="B12" s="216">
        <v>12588.6</v>
      </c>
      <c r="C12" s="217">
        <v>15062</v>
      </c>
      <c r="D12" s="217">
        <v>14482</v>
      </c>
      <c r="E12" s="113">
        <v>12980</v>
      </c>
      <c r="F12" s="101">
        <f t="shared" ref="F12:F15" si="0">E12/D12-1</f>
        <v>-0.10371495649772133</v>
      </c>
      <c r="G12" s="218"/>
      <c r="H12" s="219"/>
      <c r="O12" s="416" t="s">
        <v>71</v>
      </c>
      <c r="P12" s="220" t="s">
        <v>72</v>
      </c>
      <c r="Q12" s="221">
        <v>18553.2</v>
      </c>
      <c r="R12" s="222">
        <v>18641</v>
      </c>
      <c r="S12" s="222">
        <v>19255</v>
      </c>
      <c r="T12" s="235">
        <v>16595</v>
      </c>
      <c r="U12" s="336">
        <f>T12/S12-1</f>
        <v>-0.1381459361204882</v>
      </c>
      <c r="V12" s="223"/>
    </row>
    <row r="13" spans="1:22" s="207" customFormat="1" ht="12.5">
      <c r="A13" s="215" t="s">
        <v>6</v>
      </c>
      <c r="B13" s="224">
        <v>13465.8</v>
      </c>
      <c r="C13" s="225">
        <v>14425</v>
      </c>
      <c r="D13" s="225">
        <v>15214</v>
      </c>
      <c r="E13" s="113">
        <v>9493</v>
      </c>
      <c r="F13" s="101">
        <f t="shared" si="0"/>
        <v>-0.37603523070855793</v>
      </c>
      <c r="G13" s="218"/>
      <c r="H13" s="219"/>
      <c r="O13" s="417"/>
      <c r="P13" s="227" t="s">
        <v>73</v>
      </c>
      <c r="Q13" s="228">
        <v>9082.6</v>
      </c>
      <c r="R13" s="229">
        <v>12083</v>
      </c>
      <c r="S13" s="229">
        <v>13636</v>
      </c>
      <c r="T13" s="235">
        <v>10630</v>
      </c>
      <c r="U13" s="337">
        <f t="shared" ref="U13:U14" si="1">T13/S13-1</f>
        <v>-0.22044587855676157</v>
      </c>
      <c r="V13" s="223"/>
    </row>
    <row r="14" spans="1:22" s="207" customFormat="1" ht="12.5">
      <c r="A14" s="215" t="s">
        <v>7</v>
      </c>
      <c r="B14" s="224">
        <v>15085.6</v>
      </c>
      <c r="C14" s="225">
        <v>15424</v>
      </c>
      <c r="D14" s="225">
        <v>18360</v>
      </c>
      <c r="E14" s="113">
        <v>15432</v>
      </c>
      <c r="F14" s="101">
        <f t="shared" si="0"/>
        <v>-0.15947712418300652</v>
      </c>
      <c r="G14" s="218"/>
      <c r="H14" s="219"/>
      <c r="O14" s="417"/>
      <c r="P14" s="227" t="s">
        <v>74</v>
      </c>
      <c r="Q14" s="228">
        <v>9838.4</v>
      </c>
      <c r="R14" s="229">
        <v>9369</v>
      </c>
      <c r="S14" s="229">
        <v>9840</v>
      </c>
      <c r="T14" s="235">
        <v>7065</v>
      </c>
      <c r="U14" s="337">
        <f t="shared" si="1"/>
        <v>-0.28201219512195119</v>
      </c>
      <c r="V14" s="223"/>
    </row>
    <row r="15" spans="1:22" s="207" customFormat="1" ht="12.5">
      <c r="A15" s="215" t="s">
        <v>8</v>
      </c>
      <c r="B15" s="224">
        <v>12782.6</v>
      </c>
      <c r="C15" s="230">
        <v>17674</v>
      </c>
      <c r="D15" s="230">
        <v>19433</v>
      </c>
      <c r="E15" s="113">
        <v>18791</v>
      </c>
      <c r="F15" s="101">
        <f t="shared" si="0"/>
        <v>-3.3036587248494786E-2</v>
      </c>
      <c r="G15" s="218"/>
      <c r="H15" s="219"/>
      <c r="O15" s="417"/>
      <c r="P15" s="227" t="s">
        <v>75</v>
      </c>
      <c r="Q15" s="228">
        <v>3665.8</v>
      </c>
      <c r="R15" s="229">
        <v>4818</v>
      </c>
      <c r="S15" s="229">
        <v>5325</v>
      </c>
      <c r="T15" s="251">
        <v>3615</v>
      </c>
      <c r="U15" s="338">
        <f>T15/S15-1</f>
        <v>-0.3211267605633803</v>
      </c>
      <c r="V15" s="223"/>
    </row>
    <row r="16" spans="1:22" s="207" customFormat="1" ht="14.9" customHeight="1">
      <c r="A16" s="215" t="s">
        <v>9</v>
      </c>
      <c r="B16" s="224">
        <v>12307.2</v>
      </c>
      <c r="C16" s="230">
        <v>14867</v>
      </c>
      <c r="D16" s="230">
        <v>16045</v>
      </c>
      <c r="E16" s="113"/>
      <c r="F16" s="101"/>
      <c r="G16" s="218"/>
      <c r="H16" s="219"/>
      <c r="O16" s="417" t="s">
        <v>76</v>
      </c>
      <c r="P16" s="231" t="s">
        <v>72</v>
      </c>
      <c r="Q16" s="232">
        <v>15169</v>
      </c>
      <c r="R16" s="233">
        <v>16920</v>
      </c>
      <c r="S16" s="233">
        <v>19044</v>
      </c>
      <c r="T16" s="235">
        <v>7394</v>
      </c>
      <c r="U16" s="337"/>
      <c r="V16" s="223"/>
    </row>
    <row r="17" spans="1:22" s="207" customFormat="1" ht="12.5">
      <c r="A17" s="215" t="s">
        <v>10</v>
      </c>
      <c r="B17" s="224">
        <v>11796.6</v>
      </c>
      <c r="C17" s="230">
        <v>12881</v>
      </c>
      <c r="D17" s="230">
        <v>14095</v>
      </c>
      <c r="E17" s="113"/>
      <c r="F17" s="101"/>
      <c r="G17" s="218"/>
      <c r="H17" s="219"/>
      <c r="O17" s="417"/>
      <c r="P17" s="227" t="s">
        <v>73</v>
      </c>
      <c r="Q17" s="228">
        <v>9777</v>
      </c>
      <c r="R17" s="234">
        <v>14931</v>
      </c>
      <c r="S17" s="234">
        <v>16361</v>
      </c>
      <c r="T17" s="235">
        <v>5294</v>
      </c>
      <c r="U17" s="337"/>
      <c r="V17" s="223"/>
    </row>
    <row r="18" spans="1:22" s="213" customFormat="1" ht="13" customHeight="1">
      <c r="A18" s="215" t="s">
        <v>11</v>
      </c>
      <c r="B18" s="224">
        <v>8914</v>
      </c>
      <c r="C18" s="230">
        <v>12942</v>
      </c>
      <c r="D18" s="230">
        <v>13723</v>
      </c>
      <c r="E18" s="113"/>
      <c r="F18" s="101"/>
      <c r="G18" s="218"/>
      <c r="H18" s="219"/>
      <c r="O18" s="417"/>
      <c r="P18" s="227" t="s">
        <v>74</v>
      </c>
      <c r="Q18" s="228">
        <v>7317.8</v>
      </c>
      <c r="R18" s="234">
        <v>7340</v>
      </c>
      <c r="S18" s="234">
        <v>7590</v>
      </c>
      <c r="T18" s="235">
        <v>3607</v>
      </c>
      <c r="U18" s="337"/>
      <c r="V18" s="223"/>
    </row>
    <row r="19" spans="1:22" s="207" customFormat="1" ht="12.75" customHeight="1">
      <c r="A19" s="215" t="s">
        <v>12</v>
      </c>
      <c r="B19" s="224">
        <v>9737.4</v>
      </c>
      <c r="C19" s="230">
        <v>10258</v>
      </c>
      <c r="D19" s="230">
        <v>10540</v>
      </c>
      <c r="E19" s="113"/>
      <c r="F19" s="101"/>
      <c r="G19" s="218"/>
      <c r="H19" s="219"/>
      <c r="O19" s="418"/>
      <c r="P19" s="236" t="s">
        <v>75</v>
      </c>
      <c r="Q19" s="237">
        <v>4622.6000000000004</v>
      </c>
      <c r="R19" s="238">
        <v>6231</v>
      </c>
      <c r="S19" s="238">
        <v>6578</v>
      </c>
      <c r="T19" s="251">
        <v>2496</v>
      </c>
      <c r="U19" s="338"/>
      <c r="V19" s="223"/>
    </row>
    <row r="20" spans="1:22" s="207" customFormat="1" ht="12.75" customHeight="1">
      <c r="A20" s="215" t="s">
        <v>13</v>
      </c>
      <c r="B20" s="224">
        <v>13143.4</v>
      </c>
      <c r="C20" s="230">
        <v>16625</v>
      </c>
      <c r="D20" s="230">
        <v>18418</v>
      </c>
      <c r="E20" s="113"/>
      <c r="F20" s="101"/>
      <c r="G20" s="218"/>
      <c r="H20" s="219"/>
      <c r="O20" s="417" t="s">
        <v>77</v>
      </c>
      <c r="P20" s="231" t="s">
        <v>72</v>
      </c>
      <c r="Q20" s="232">
        <v>16513.599999999999</v>
      </c>
      <c r="R20" s="233">
        <v>20453</v>
      </c>
      <c r="S20" s="233">
        <v>22375</v>
      </c>
      <c r="T20" s="235"/>
      <c r="U20" s="244"/>
      <c r="V20" s="223"/>
    </row>
    <row r="21" spans="1:22" s="207" customFormat="1" ht="13" customHeight="1">
      <c r="A21" s="215" t="s">
        <v>14</v>
      </c>
      <c r="B21" s="224">
        <v>13957.6</v>
      </c>
      <c r="C21" s="230">
        <v>18068</v>
      </c>
      <c r="D21" s="230">
        <v>10436</v>
      </c>
      <c r="E21" s="113"/>
      <c r="F21" s="101"/>
      <c r="G21" s="218"/>
      <c r="H21" s="219"/>
      <c r="O21" s="417"/>
      <c r="P21" s="227" t="s">
        <v>73</v>
      </c>
      <c r="Q21" s="228">
        <v>5367.2</v>
      </c>
      <c r="R21" s="234">
        <v>7765</v>
      </c>
      <c r="S21" s="234">
        <v>7818</v>
      </c>
      <c r="T21" s="235"/>
      <c r="U21" s="244"/>
      <c r="V21" s="223"/>
    </row>
    <row r="22" spans="1:22" s="207" customFormat="1" ht="13" customHeight="1">
      <c r="A22" s="215" t="s">
        <v>15</v>
      </c>
      <c r="B22" s="224">
        <v>14910.4</v>
      </c>
      <c r="C22" s="230">
        <v>14383</v>
      </c>
      <c r="D22" s="230">
        <v>20679</v>
      </c>
      <c r="E22" s="113"/>
      <c r="F22" s="194"/>
      <c r="G22" s="239"/>
      <c r="H22" s="219"/>
      <c r="O22" s="417"/>
      <c r="P22" s="227" t="s">
        <v>74</v>
      </c>
      <c r="Q22" s="228">
        <v>7568.8</v>
      </c>
      <c r="R22" s="234">
        <v>8088</v>
      </c>
      <c r="S22" s="234">
        <v>8971</v>
      </c>
      <c r="T22" s="235"/>
      <c r="U22" s="244"/>
      <c r="V22" s="223"/>
    </row>
    <row r="23" spans="1:22" s="207" customFormat="1" ht="13" customHeight="1">
      <c r="A23" s="215" t="s">
        <v>16</v>
      </c>
      <c r="B23" s="224">
        <v>10621.2</v>
      </c>
      <c r="C23" s="230">
        <v>14112</v>
      </c>
      <c r="D23" s="230">
        <v>12655</v>
      </c>
      <c r="E23" s="113"/>
      <c r="F23" s="194"/>
      <c r="G23" s="218"/>
      <c r="H23" s="219"/>
      <c r="O23" s="418"/>
      <c r="P23" s="236" t="s">
        <v>75</v>
      </c>
      <c r="Q23" s="237">
        <v>2345.1999999999998</v>
      </c>
      <c r="R23" s="238">
        <v>3519</v>
      </c>
      <c r="S23" s="238">
        <v>3517</v>
      </c>
      <c r="T23" s="251"/>
      <c r="U23" s="252"/>
      <c r="V23" s="223"/>
    </row>
    <row r="24" spans="1:22" ht="14.9" customHeight="1">
      <c r="A24" s="240" t="s">
        <v>44</v>
      </c>
      <c r="B24" s="241"/>
      <c r="C24" s="241">
        <f>SUM(C12:C17)</f>
        <v>90333</v>
      </c>
      <c r="D24" s="241">
        <f>SUM(D12:D17)</f>
        <v>97629</v>
      </c>
      <c r="E24" s="241"/>
      <c r="F24" s="242"/>
      <c r="G24" s="243"/>
      <c r="O24" s="419" t="s">
        <v>78</v>
      </c>
      <c r="P24" s="227" t="s">
        <v>72</v>
      </c>
      <c r="Q24" s="228">
        <v>23474.6</v>
      </c>
      <c r="R24" s="234">
        <v>26312</v>
      </c>
      <c r="S24" s="234">
        <v>25926</v>
      </c>
      <c r="T24" s="235"/>
      <c r="U24" s="244"/>
      <c r="V24" s="223"/>
    </row>
    <row r="25" spans="1:22">
      <c r="A25" s="240" t="s">
        <v>36</v>
      </c>
      <c r="B25" s="245"/>
      <c r="C25" s="245">
        <f t="shared" ref="C25:D25" si="2">SUM(C12:C23)</f>
        <v>176721</v>
      </c>
      <c r="D25" s="245">
        <f t="shared" si="2"/>
        <v>184080</v>
      </c>
      <c r="E25" s="245"/>
      <c r="F25" s="246"/>
      <c r="G25" s="218"/>
      <c r="O25" s="418"/>
      <c r="P25" s="227" t="s">
        <v>73</v>
      </c>
      <c r="Q25" s="228">
        <v>3741.8</v>
      </c>
      <c r="R25" s="234">
        <v>6361</v>
      </c>
      <c r="S25" s="234">
        <v>5404</v>
      </c>
      <c r="T25" s="235"/>
      <c r="U25" s="244"/>
      <c r="V25" s="223"/>
    </row>
    <row r="26" spans="1:22">
      <c r="A26" s="213" t="s">
        <v>37</v>
      </c>
      <c r="B26" s="224"/>
      <c r="C26" s="247"/>
      <c r="D26" s="247">
        <f>D25/C25-1</f>
        <v>4.1641910129526227E-2</v>
      </c>
      <c r="E26" s="247"/>
      <c r="F26" s="247">
        <f>(E12+E13+E14+E15)/(D12+D13+D14+D15)-1</f>
        <v>-0.15992235771755392</v>
      </c>
      <c r="G26" s="218"/>
      <c r="O26" s="418"/>
      <c r="P26" s="227" t="s">
        <v>74</v>
      </c>
      <c r="Q26" s="228">
        <v>10440.6</v>
      </c>
      <c r="R26" s="234">
        <v>10971</v>
      </c>
      <c r="S26" s="234">
        <v>10215</v>
      </c>
      <c r="T26" s="235"/>
      <c r="U26" s="244"/>
      <c r="V26" s="223"/>
    </row>
    <row r="27" spans="1:22" ht="13.4" customHeight="1">
      <c r="E27" s="218"/>
      <c r="F27" s="218"/>
      <c r="G27" s="218"/>
      <c r="I27" s="199" t="s">
        <v>79</v>
      </c>
      <c r="O27" s="420"/>
      <c r="P27" s="248" t="s">
        <v>75</v>
      </c>
      <c r="Q27" s="249">
        <v>1832.2</v>
      </c>
      <c r="R27" s="250">
        <v>2919</v>
      </c>
      <c r="S27" s="250">
        <v>2225</v>
      </c>
      <c r="T27" s="251"/>
      <c r="U27" s="252"/>
      <c r="V27" s="223"/>
    </row>
    <row r="28" spans="1:22">
      <c r="A28" s="100" t="s">
        <v>42</v>
      </c>
      <c r="B28" s="189"/>
      <c r="C28" s="189">
        <f t="shared" ref="C28:D28" si="3">C25/C29</f>
        <v>0.18866037161783467</v>
      </c>
      <c r="D28" s="189">
        <f t="shared" si="3"/>
        <v>0.20227971257995642</v>
      </c>
      <c r="E28" s="253"/>
      <c r="F28" s="65"/>
      <c r="P28" s="199" t="s">
        <v>79</v>
      </c>
    </row>
    <row r="29" spans="1:22">
      <c r="A29" s="100" t="s">
        <v>41</v>
      </c>
      <c r="B29" s="186">
        <v>851771.2</v>
      </c>
      <c r="C29" s="187">
        <v>936715</v>
      </c>
      <c r="D29" s="187">
        <v>910027</v>
      </c>
      <c r="E29" s="65"/>
      <c r="T29" s="254"/>
    </row>
    <row r="30" spans="1:22">
      <c r="A30" s="100" t="s">
        <v>43</v>
      </c>
      <c r="B30" s="188"/>
      <c r="C30" s="189"/>
      <c r="D30" s="189">
        <f>D29/C29-1</f>
        <v>-2.849105651131878E-2</v>
      </c>
    </row>
    <row r="31" spans="1:22">
      <c r="A31" s="199" t="s">
        <v>79</v>
      </c>
    </row>
    <row r="32" spans="1:22" ht="15.75" customHeight="1">
      <c r="B32" s="256"/>
      <c r="C32" s="256"/>
      <c r="D32" s="256"/>
      <c r="E32" s="256"/>
      <c r="F32" s="256"/>
      <c r="G32" s="256"/>
      <c r="H32" s="256"/>
      <c r="I32" s="256"/>
      <c r="J32" s="256"/>
      <c r="K32" s="256"/>
      <c r="L32" s="256"/>
      <c r="M32" s="256"/>
      <c r="N32" s="256"/>
      <c r="O32" s="256"/>
      <c r="P32" s="256"/>
      <c r="Q32" s="256"/>
      <c r="R32" s="256"/>
      <c r="S32" s="256"/>
      <c r="T32" s="256"/>
      <c r="U32" s="256"/>
    </row>
    <row r="33" spans="1:25" ht="25.4" customHeight="1">
      <c r="A33" s="255" t="s">
        <v>80</v>
      </c>
      <c r="C33" s="257"/>
      <c r="D33" s="257"/>
      <c r="E33" s="257"/>
      <c r="F33" s="257"/>
      <c r="G33" s="257"/>
      <c r="H33" s="257"/>
      <c r="I33" s="257"/>
      <c r="J33" s="257"/>
      <c r="K33" s="257"/>
      <c r="L33" s="257"/>
      <c r="M33" s="257"/>
      <c r="N33" s="257"/>
      <c r="O33" s="257"/>
      <c r="P33" s="257"/>
      <c r="Q33" s="211"/>
    </row>
    <row r="34" spans="1:25" s="207" customFormat="1" ht="18.5">
      <c r="A34" s="258" t="s">
        <v>81</v>
      </c>
      <c r="B34" s="259"/>
      <c r="C34" s="205"/>
      <c r="D34" s="205"/>
      <c r="E34" s="205"/>
      <c r="F34" s="205"/>
      <c r="G34" s="205"/>
      <c r="O34" s="258" t="s">
        <v>82</v>
      </c>
      <c r="P34" s="259"/>
      <c r="Q34" s="259"/>
      <c r="R34" s="205"/>
      <c r="S34" s="205"/>
      <c r="T34" s="205"/>
      <c r="U34" s="205"/>
      <c r="V34" s="199"/>
      <c r="W34" s="199"/>
    </row>
    <row r="35" spans="1:25" s="207" customFormat="1" ht="12.75" customHeight="1">
      <c r="A35" s="260" t="s">
        <v>40</v>
      </c>
      <c r="B35" s="258"/>
      <c r="C35" s="347">
        <f>C51/C$25</f>
        <v>0.33919568132819528</v>
      </c>
      <c r="D35" s="347">
        <f>D51/D$25</f>
        <v>0.35773033463711429</v>
      </c>
      <c r="E35" s="213"/>
      <c r="H35" s="413"/>
      <c r="I35" s="413"/>
      <c r="J35" s="413"/>
      <c r="K35" s="413"/>
      <c r="L35" s="413"/>
      <c r="M35" s="413"/>
      <c r="N35" s="261"/>
      <c r="O35" s="260" t="s">
        <v>40</v>
      </c>
      <c r="P35" s="258"/>
      <c r="Q35" s="347">
        <f>Q51/Q$25</f>
        <v>3.0399807579239937</v>
      </c>
      <c r="R35" s="347">
        <f>R51/R$25</f>
        <v>1.6873133155164282</v>
      </c>
      <c r="V35" s="199"/>
      <c r="W35" s="199"/>
    </row>
    <row r="36" spans="1:25" s="207" customFormat="1" ht="14.9" customHeight="1">
      <c r="A36" s="414" t="s">
        <v>70</v>
      </c>
      <c r="B36" s="397" t="s">
        <v>119</v>
      </c>
      <c r="C36" s="399">
        <v>2024</v>
      </c>
      <c r="D36" s="403">
        <v>2025</v>
      </c>
      <c r="E36" s="403">
        <v>2026</v>
      </c>
      <c r="F36" s="404" t="s">
        <v>118</v>
      </c>
      <c r="G36" s="214"/>
      <c r="I36" s="262"/>
      <c r="O36" s="414" t="s">
        <v>70</v>
      </c>
      <c r="P36" s="397" t="s">
        <v>119</v>
      </c>
      <c r="Q36" s="399">
        <v>2024</v>
      </c>
      <c r="R36" s="403">
        <v>2025</v>
      </c>
      <c r="S36" s="403">
        <v>2026</v>
      </c>
      <c r="T36" s="404" t="s">
        <v>118</v>
      </c>
      <c r="U36" s="214"/>
      <c r="V36" s="214"/>
      <c r="W36" s="214"/>
      <c r="X36" s="199"/>
      <c r="Y36" s="199"/>
    </row>
    <row r="37" spans="1:25" s="207" customFormat="1" ht="20.9" customHeight="1">
      <c r="A37" s="415"/>
      <c r="B37" s="398"/>
      <c r="C37" s="400"/>
      <c r="D37" s="398"/>
      <c r="E37" s="398"/>
      <c r="F37" s="405"/>
      <c r="G37" s="214"/>
      <c r="O37" s="415"/>
      <c r="P37" s="398"/>
      <c r="Q37" s="400"/>
      <c r="R37" s="398"/>
      <c r="S37" s="398"/>
      <c r="T37" s="405"/>
      <c r="U37" s="214"/>
      <c r="V37" s="214"/>
      <c r="W37" s="214"/>
      <c r="X37" s="199"/>
      <c r="Y37" s="199"/>
    </row>
    <row r="38" spans="1:25" s="207" customFormat="1">
      <c r="A38" s="263" t="s">
        <v>5</v>
      </c>
      <c r="B38" s="216">
        <v>3976.4</v>
      </c>
      <c r="C38" s="225">
        <v>5034</v>
      </c>
      <c r="D38" s="217">
        <v>5004</v>
      </c>
      <c r="E38" s="113">
        <v>7328</v>
      </c>
      <c r="F38" s="101">
        <f t="shared" ref="F38:F41" si="4">E38/D38-1</f>
        <v>0.46442845723421255</v>
      </c>
      <c r="G38" s="264"/>
      <c r="H38" s="262"/>
      <c r="K38" s="223"/>
      <c r="L38" s="223"/>
      <c r="M38" s="223"/>
      <c r="O38" s="263" t="s">
        <v>5</v>
      </c>
      <c r="P38" s="216">
        <v>953.6</v>
      </c>
      <c r="Q38" s="225">
        <v>1203</v>
      </c>
      <c r="R38" s="226">
        <v>1010</v>
      </c>
      <c r="S38" s="113">
        <v>0</v>
      </c>
      <c r="T38" s="101">
        <f t="shared" ref="T38:T41" si="5">S38/R38-1</f>
        <v>-1</v>
      </c>
      <c r="U38" s="265"/>
      <c r="V38" s="265"/>
      <c r="W38" s="218"/>
      <c r="X38" s="199"/>
      <c r="Y38" s="199"/>
    </row>
    <row r="39" spans="1:25" s="207" customFormat="1">
      <c r="A39" s="263" t="s">
        <v>6</v>
      </c>
      <c r="B39" s="225">
        <v>4998.3999999999996</v>
      </c>
      <c r="C39" s="225">
        <v>4968</v>
      </c>
      <c r="D39" s="225">
        <v>5616</v>
      </c>
      <c r="E39" s="113">
        <v>5396</v>
      </c>
      <c r="F39" s="101">
        <f t="shared" si="4"/>
        <v>-3.917378917378922E-2</v>
      </c>
      <c r="G39" s="264"/>
      <c r="H39" s="262"/>
      <c r="K39" s="223"/>
      <c r="L39" s="223"/>
      <c r="M39" s="223"/>
      <c r="O39" s="263" t="s">
        <v>6</v>
      </c>
      <c r="P39" s="225">
        <v>772.8</v>
      </c>
      <c r="Q39" s="225">
        <v>1087</v>
      </c>
      <c r="R39" s="226">
        <v>960</v>
      </c>
      <c r="S39" s="113">
        <v>6</v>
      </c>
      <c r="T39" s="101">
        <f t="shared" si="5"/>
        <v>-0.99375000000000002</v>
      </c>
      <c r="U39" s="265"/>
      <c r="V39" s="265"/>
      <c r="W39" s="218"/>
      <c r="X39" s="199"/>
      <c r="Y39" s="199"/>
    </row>
    <row r="40" spans="1:25" s="207" customFormat="1">
      <c r="A40" s="263" t="s">
        <v>7</v>
      </c>
      <c r="B40" s="225">
        <v>6272.2</v>
      </c>
      <c r="C40" s="225">
        <v>6307</v>
      </c>
      <c r="D40" s="225">
        <v>7436</v>
      </c>
      <c r="E40" s="113">
        <v>7904</v>
      </c>
      <c r="F40" s="101">
        <f>E40/D40-1</f>
        <v>6.2937062937062915E-2</v>
      </c>
      <c r="G40" s="264"/>
      <c r="H40" s="262"/>
      <c r="K40" s="223"/>
      <c r="L40" s="223"/>
      <c r="M40" s="223"/>
      <c r="O40" s="263" t="s">
        <v>7</v>
      </c>
      <c r="P40" s="225">
        <v>848.4</v>
      </c>
      <c r="Q40" s="225">
        <v>766</v>
      </c>
      <c r="R40" s="226">
        <v>1106</v>
      </c>
      <c r="S40" s="113">
        <v>96</v>
      </c>
      <c r="T40" s="101">
        <f>S40/R40-1</f>
        <v>-0.91320072332730562</v>
      </c>
      <c r="U40" s="265"/>
      <c r="V40" s="265"/>
      <c r="W40" s="218"/>
      <c r="X40" s="199"/>
      <c r="Y40" s="199"/>
    </row>
    <row r="41" spans="1:25" s="207" customFormat="1">
      <c r="A41" s="263" t="s">
        <v>8</v>
      </c>
      <c r="B41" s="225">
        <v>4947</v>
      </c>
      <c r="C41" s="225">
        <v>6722</v>
      </c>
      <c r="D41" s="230">
        <v>7866</v>
      </c>
      <c r="E41" s="113">
        <v>6121</v>
      </c>
      <c r="F41" s="101">
        <f t="shared" si="4"/>
        <v>-0.22184083396898047</v>
      </c>
      <c r="G41" s="264"/>
      <c r="H41" s="262"/>
      <c r="K41" s="223"/>
      <c r="L41" s="223"/>
      <c r="M41" s="223"/>
      <c r="O41" s="263" t="s">
        <v>8</v>
      </c>
      <c r="P41" s="225">
        <v>849</v>
      </c>
      <c r="Q41" s="225">
        <v>1075</v>
      </c>
      <c r="R41" s="226">
        <v>902</v>
      </c>
      <c r="S41" s="113">
        <v>2067</v>
      </c>
      <c r="T41" s="101">
        <f t="shared" si="5"/>
        <v>1.2915742793791574</v>
      </c>
      <c r="U41" s="265"/>
      <c r="V41" s="265"/>
      <c r="W41" s="218"/>
      <c r="X41" s="199"/>
      <c r="Y41" s="199"/>
    </row>
    <row r="42" spans="1:25" s="207" customFormat="1">
      <c r="A42" s="263" t="s">
        <v>9</v>
      </c>
      <c r="B42" s="225">
        <v>4274</v>
      </c>
      <c r="C42" s="225">
        <v>5228</v>
      </c>
      <c r="D42" s="230">
        <v>5890</v>
      </c>
      <c r="E42" s="113"/>
      <c r="F42" s="101"/>
      <c r="G42" s="264"/>
      <c r="H42" s="262"/>
      <c r="K42" s="223"/>
      <c r="L42" s="223"/>
      <c r="M42" s="223"/>
      <c r="O42" s="263" t="s">
        <v>9</v>
      </c>
      <c r="P42" s="225">
        <v>871.4</v>
      </c>
      <c r="Q42" s="225">
        <v>909</v>
      </c>
      <c r="R42" s="226">
        <v>830</v>
      </c>
      <c r="S42" s="113"/>
      <c r="T42" s="101"/>
      <c r="U42" s="266"/>
      <c r="V42" s="266"/>
      <c r="W42" s="218"/>
      <c r="X42" s="199"/>
      <c r="Y42" s="199"/>
    </row>
    <row r="43" spans="1:25" s="207" customFormat="1">
      <c r="A43" s="263" t="s">
        <v>10</v>
      </c>
      <c r="B43" s="225">
        <v>3908</v>
      </c>
      <c r="C43" s="225">
        <v>4646</v>
      </c>
      <c r="D43" s="230">
        <v>4695</v>
      </c>
      <c r="E43" s="113"/>
      <c r="F43" s="101"/>
      <c r="G43" s="264"/>
      <c r="H43" s="262"/>
      <c r="K43" s="223"/>
      <c r="L43" s="223"/>
      <c r="M43" s="223"/>
      <c r="O43" s="263" t="s">
        <v>10</v>
      </c>
      <c r="P43" s="225">
        <v>871.4</v>
      </c>
      <c r="Q43" s="225">
        <v>830</v>
      </c>
      <c r="R43" s="226">
        <v>1133</v>
      </c>
      <c r="S43" s="113"/>
      <c r="T43" s="101"/>
      <c r="U43" s="266"/>
      <c r="V43" s="266"/>
      <c r="W43" s="218"/>
      <c r="X43" s="199"/>
      <c r="Y43" s="199"/>
    </row>
    <row r="44" spans="1:25" s="213" customFormat="1" ht="13" customHeight="1">
      <c r="A44" s="263" t="s">
        <v>11</v>
      </c>
      <c r="B44" s="225">
        <v>2661.8</v>
      </c>
      <c r="C44" s="225">
        <v>3674</v>
      </c>
      <c r="D44" s="230">
        <v>4704</v>
      </c>
      <c r="E44" s="113"/>
      <c r="F44" s="101"/>
      <c r="G44" s="264"/>
      <c r="H44" s="262"/>
      <c r="K44" s="223"/>
      <c r="L44" s="223"/>
      <c r="M44" s="223"/>
      <c r="O44" s="263" t="s">
        <v>11</v>
      </c>
      <c r="P44" s="225">
        <v>594.20000000000005</v>
      </c>
      <c r="Q44" s="225">
        <v>987</v>
      </c>
      <c r="R44" s="226">
        <v>820</v>
      </c>
      <c r="S44" s="113"/>
      <c r="T44" s="101"/>
      <c r="U44" s="266"/>
      <c r="V44" s="266"/>
      <c r="W44" s="218"/>
      <c r="X44" s="199"/>
      <c r="Y44" s="199"/>
    </row>
    <row r="45" spans="1:25" s="207" customFormat="1" ht="13" customHeight="1">
      <c r="A45" s="263" t="s">
        <v>12</v>
      </c>
      <c r="B45" s="225">
        <v>3291.8</v>
      </c>
      <c r="C45" s="225">
        <v>3393</v>
      </c>
      <c r="D45" s="230">
        <v>3560</v>
      </c>
      <c r="E45" s="113"/>
      <c r="F45" s="101"/>
      <c r="G45" s="264"/>
      <c r="H45" s="262"/>
      <c r="K45" s="223"/>
      <c r="L45" s="223"/>
      <c r="M45" s="223"/>
      <c r="O45" s="263" t="s">
        <v>12</v>
      </c>
      <c r="P45" s="225">
        <v>525.4</v>
      </c>
      <c r="Q45" s="225">
        <v>410</v>
      </c>
      <c r="R45" s="226">
        <v>460</v>
      </c>
      <c r="S45" s="113"/>
      <c r="T45" s="101"/>
      <c r="U45" s="266"/>
      <c r="V45" s="266"/>
      <c r="W45" s="218"/>
      <c r="X45" s="199"/>
      <c r="Y45" s="199"/>
    </row>
    <row r="46" spans="1:25" s="207" customFormat="1" ht="13" customHeight="1">
      <c r="A46" s="263" t="s">
        <v>13</v>
      </c>
      <c r="B46" s="225">
        <v>4239</v>
      </c>
      <c r="C46" s="225">
        <v>4755</v>
      </c>
      <c r="D46" s="230">
        <v>5770</v>
      </c>
      <c r="E46" s="113"/>
      <c r="F46" s="101"/>
      <c r="G46" s="264"/>
      <c r="H46" s="262"/>
      <c r="K46" s="223"/>
      <c r="L46" s="223"/>
      <c r="M46" s="223"/>
      <c r="O46" s="263" t="s">
        <v>13</v>
      </c>
      <c r="P46" s="225">
        <v>805</v>
      </c>
      <c r="Q46" s="225">
        <v>1299</v>
      </c>
      <c r="R46" s="226">
        <v>1365</v>
      </c>
      <c r="S46" s="113"/>
      <c r="T46" s="101"/>
      <c r="U46" s="266"/>
      <c r="V46" s="266"/>
      <c r="W46" s="218"/>
      <c r="X46" s="199"/>
      <c r="Y46" s="199"/>
    </row>
    <row r="47" spans="1:25" s="207" customFormat="1" ht="13" customHeight="1">
      <c r="A47" s="263" t="s">
        <v>14</v>
      </c>
      <c r="B47" s="225">
        <v>4940.3999999999996</v>
      </c>
      <c r="C47" s="225">
        <v>5606</v>
      </c>
      <c r="D47" s="230">
        <v>3530</v>
      </c>
      <c r="E47" s="113"/>
      <c r="F47" s="101"/>
      <c r="G47" s="264"/>
      <c r="H47" s="262"/>
      <c r="K47" s="223"/>
      <c r="L47" s="223"/>
      <c r="M47" s="223"/>
      <c r="O47" s="263" t="s">
        <v>14</v>
      </c>
      <c r="P47" s="225">
        <v>784.4</v>
      </c>
      <c r="Q47" s="225">
        <v>1069</v>
      </c>
      <c r="R47" s="226">
        <v>492</v>
      </c>
      <c r="S47" s="113"/>
      <c r="T47" s="101"/>
      <c r="U47" s="266"/>
      <c r="V47" s="266"/>
      <c r="W47" s="218"/>
      <c r="X47" s="199"/>
      <c r="Y47" s="199"/>
    </row>
    <row r="48" spans="1:25" s="207" customFormat="1" ht="13" customHeight="1">
      <c r="A48" s="263" t="s">
        <v>15</v>
      </c>
      <c r="B48" s="225">
        <v>4620.3999999999996</v>
      </c>
      <c r="C48" s="225">
        <v>5475</v>
      </c>
      <c r="D48" s="230">
        <v>6773</v>
      </c>
      <c r="E48" s="113"/>
      <c r="F48" s="194"/>
      <c r="G48" s="264"/>
      <c r="H48" s="262"/>
      <c r="K48" s="223"/>
      <c r="L48" s="223"/>
      <c r="M48" s="223"/>
      <c r="O48" s="263" t="s">
        <v>15</v>
      </c>
      <c r="P48" s="225">
        <v>1025.4000000000001</v>
      </c>
      <c r="Q48" s="225">
        <v>649</v>
      </c>
      <c r="R48" s="226">
        <v>1311</v>
      </c>
      <c r="S48" s="113"/>
      <c r="T48" s="194"/>
      <c r="U48" s="266"/>
      <c r="V48" s="266"/>
      <c r="W48" s="218"/>
      <c r="X48" s="199"/>
      <c r="Y48" s="199"/>
    </row>
    <row r="49" spans="1:25" s="207" customFormat="1" ht="13" customHeight="1">
      <c r="A49" s="267" t="s">
        <v>16</v>
      </c>
      <c r="B49" s="225">
        <v>3628</v>
      </c>
      <c r="C49" s="225">
        <v>4135</v>
      </c>
      <c r="D49" s="230">
        <v>5007</v>
      </c>
      <c r="E49" s="113"/>
      <c r="F49" s="194"/>
      <c r="G49" s="264"/>
      <c r="H49" s="262"/>
      <c r="K49" s="223"/>
      <c r="L49" s="223"/>
      <c r="M49" s="223"/>
      <c r="O49" s="267" t="s">
        <v>16</v>
      </c>
      <c r="P49" s="225">
        <v>752.2</v>
      </c>
      <c r="Q49" s="225">
        <v>1091</v>
      </c>
      <c r="R49" s="226">
        <v>344</v>
      </c>
      <c r="S49" s="113"/>
      <c r="T49" s="194"/>
      <c r="U49" s="266"/>
      <c r="V49" s="266"/>
      <c r="W49" s="218"/>
      <c r="X49" s="199"/>
      <c r="Y49" s="199"/>
    </row>
    <row r="50" spans="1:25" s="207" customFormat="1" ht="13" customHeight="1">
      <c r="A50" s="240" t="s">
        <v>44</v>
      </c>
      <c r="B50" s="241"/>
      <c r="C50" s="241">
        <f>SUM(C38:C43)</f>
        <v>32905</v>
      </c>
      <c r="D50" s="241">
        <f>SUM(D38:D43)</f>
        <v>36507</v>
      </c>
      <c r="E50" s="241"/>
      <c r="F50" s="242"/>
      <c r="G50" s="243"/>
      <c r="H50" s="243"/>
      <c r="I50" s="243"/>
      <c r="J50" s="243"/>
      <c r="K50" s="243"/>
      <c r="O50" s="240" t="s">
        <v>44</v>
      </c>
      <c r="P50" s="241"/>
      <c r="Q50" s="241">
        <f>SUM(Q38:Q43)</f>
        <v>5870</v>
      </c>
      <c r="R50" s="241">
        <f t="shared" ref="R50" si="6">SUM(R38:R43)</f>
        <v>5941</v>
      </c>
      <c r="S50" s="241"/>
      <c r="T50" s="242"/>
      <c r="U50" s="269"/>
      <c r="V50" s="269"/>
      <c r="W50" s="270"/>
      <c r="X50" s="199"/>
      <c r="Y50" s="199"/>
    </row>
    <row r="51" spans="1:25" s="207" customFormat="1" ht="13" customHeight="1">
      <c r="A51" s="240" t="s">
        <v>36</v>
      </c>
      <c r="B51" s="245"/>
      <c r="C51" s="245">
        <f t="shared" ref="C51:D51" si="7">SUM(C38:C49)</f>
        <v>59943</v>
      </c>
      <c r="D51" s="245">
        <f t="shared" si="7"/>
        <v>65851</v>
      </c>
      <c r="E51" s="245"/>
      <c r="F51" s="246"/>
      <c r="G51" s="243"/>
      <c r="H51" s="243"/>
      <c r="I51" s="243"/>
      <c r="J51" s="243"/>
      <c r="K51" s="243"/>
      <c r="O51" s="240" t="s">
        <v>36</v>
      </c>
      <c r="P51" s="245"/>
      <c r="Q51" s="245">
        <f t="shared" ref="Q51:R51" si="8">SUM(Q38:Q49)</f>
        <v>11375</v>
      </c>
      <c r="R51" s="245">
        <f t="shared" si="8"/>
        <v>10733</v>
      </c>
      <c r="S51" s="245"/>
      <c r="T51" s="246"/>
      <c r="U51" s="266"/>
      <c r="V51" s="266"/>
      <c r="W51" s="270"/>
      <c r="X51" s="199"/>
      <c r="Y51" s="199"/>
    </row>
    <row r="52" spans="1:25" s="207" customFormat="1" ht="13" customHeight="1">
      <c r="A52" s="213" t="s">
        <v>37</v>
      </c>
      <c r="B52" s="224"/>
      <c r="C52" s="247"/>
      <c r="D52" s="247">
        <f>D51/C51-1</f>
        <v>9.8560298950669756E-2</v>
      </c>
      <c r="E52" s="247"/>
      <c r="F52" s="247">
        <f>(E38+E39+E40+E41)/(D38+D39+D40+D41)-1</f>
        <v>3.1903402515238044E-2</v>
      </c>
      <c r="G52" s="243"/>
      <c r="H52" s="243"/>
      <c r="I52" s="243"/>
      <c r="J52" s="243"/>
      <c r="K52" s="243"/>
      <c r="O52" s="213" t="s">
        <v>37</v>
      </c>
      <c r="P52" s="224"/>
      <c r="Q52" s="247"/>
      <c r="R52" s="247">
        <f>R51/Q51-1</f>
        <v>-5.6439560439560443E-2</v>
      </c>
      <c r="S52" s="247"/>
      <c r="T52" s="247">
        <f>(S38+S39+S40+S41)/(R38+R39+R40+R41)-1</f>
        <v>-0.45475113122171951</v>
      </c>
      <c r="U52" s="218"/>
      <c r="V52" s="270"/>
      <c r="W52" s="199"/>
      <c r="X52" s="199"/>
    </row>
    <row r="53" spans="1:25">
      <c r="A53" s="199" t="s">
        <v>79</v>
      </c>
      <c r="B53" s="207"/>
      <c r="E53" s="218"/>
      <c r="F53" s="218"/>
      <c r="G53" s="243"/>
      <c r="H53" s="243"/>
      <c r="I53" s="243"/>
      <c r="J53" s="243"/>
      <c r="K53" s="243"/>
      <c r="O53" s="199" t="s">
        <v>79</v>
      </c>
    </row>
    <row r="54" spans="1:25">
      <c r="B54" s="213"/>
      <c r="G54" s="243"/>
      <c r="H54" s="243"/>
      <c r="I54" s="243"/>
      <c r="J54" s="243"/>
      <c r="K54" s="243"/>
    </row>
    <row r="55" spans="1:25" s="207" customFormat="1" ht="18.5">
      <c r="A55" s="258" t="s">
        <v>83</v>
      </c>
      <c r="B55" s="259"/>
      <c r="C55" s="205"/>
      <c r="D55" s="205"/>
      <c r="E55" s="205"/>
      <c r="F55" s="205"/>
      <c r="G55" s="243"/>
      <c r="H55" s="243"/>
      <c r="I55" s="243"/>
      <c r="J55" s="243"/>
      <c r="K55" s="243"/>
      <c r="O55" s="258" t="s">
        <v>84</v>
      </c>
      <c r="P55" s="259"/>
      <c r="Q55" s="259"/>
      <c r="R55" s="205"/>
      <c r="S55" s="205"/>
      <c r="T55" s="205"/>
      <c r="U55" s="205"/>
      <c r="V55" s="199"/>
      <c r="W55" s="199"/>
    </row>
    <row r="56" spans="1:25" s="207" customFormat="1" ht="12.75" customHeight="1">
      <c r="A56" s="260" t="s">
        <v>40</v>
      </c>
      <c r="B56" s="258"/>
      <c r="C56" s="347">
        <f>C72/C$25</f>
        <v>6.8282773411196179E-2</v>
      </c>
      <c r="D56" s="347">
        <f>D72/D$25</f>
        <v>5.5915906127770532E-2</v>
      </c>
      <c r="E56" s="213"/>
      <c r="G56" s="243"/>
      <c r="H56" s="243"/>
      <c r="I56" s="243"/>
      <c r="J56" s="243"/>
      <c r="K56" s="243"/>
      <c r="L56" s="271"/>
      <c r="M56" s="271"/>
      <c r="N56" s="261"/>
      <c r="O56" s="260" t="s">
        <v>40</v>
      </c>
      <c r="P56" s="258"/>
      <c r="Q56" s="347">
        <f>Q72/Q$25</f>
        <v>5.8682986797797847</v>
      </c>
      <c r="R56" s="347">
        <f>R72/R$25</f>
        <v>3.6082376984750826</v>
      </c>
      <c r="V56" s="199"/>
      <c r="W56" s="199"/>
    </row>
    <row r="57" spans="1:25" s="207" customFormat="1" ht="14.9" customHeight="1">
      <c r="A57" s="414" t="s">
        <v>70</v>
      </c>
      <c r="B57" s="397" t="s">
        <v>119</v>
      </c>
      <c r="C57" s="399">
        <v>2024</v>
      </c>
      <c r="D57" s="403">
        <v>2025</v>
      </c>
      <c r="E57" s="403">
        <v>2026</v>
      </c>
      <c r="F57" s="404" t="s">
        <v>118</v>
      </c>
      <c r="G57" s="243"/>
      <c r="H57" s="243"/>
      <c r="I57" s="243"/>
      <c r="J57" s="243"/>
      <c r="K57" s="243"/>
      <c r="O57" s="414" t="s">
        <v>70</v>
      </c>
      <c r="P57" s="397" t="s">
        <v>119</v>
      </c>
      <c r="Q57" s="399">
        <v>2024</v>
      </c>
      <c r="R57" s="403">
        <v>2025</v>
      </c>
      <c r="S57" s="403">
        <v>2026</v>
      </c>
      <c r="T57" s="404" t="s">
        <v>118</v>
      </c>
      <c r="U57" s="214"/>
      <c r="V57" s="214"/>
      <c r="W57" s="214"/>
    </row>
    <row r="58" spans="1:25" s="207" customFormat="1" ht="19.399999999999999" customHeight="1">
      <c r="A58" s="415"/>
      <c r="B58" s="398"/>
      <c r="C58" s="400"/>
      <c r="D58" s="398"/>
      <c r="E58" s="398"/>
      <c r="F58" s="405"/>
      <c r="G58" s="243"/>
      <c r="H58" s="243"/>
      <c r="I58" s="243"/>
      <c r="J58" s="243"/>
      <c r="K58" s="243"/>
      <c r="O58" s="415"/>
      <c r="P58" s="398"/>
      <c r="Q58" s="400"/>
      <c r="R58" s="398"/>
      <c r="S58" s="398"/>
      <c r="T58" s="405"/>
      <c r="U58" s="214"/>
      <c r="V58" s="214"/>
      <c r="W58" s="214"/>
    </row>
    <row r="59" spans="1:25" s="207" customFormat="1" ht="12.5">
      <c r="A59" s="263" t="s">
        <v>5</v>
      </c>
      <c r="B59" s="216">
        <v>1008.8</v>
      </c>
      <c r="C59" s="225">
        <v>1098</v>
      </c>
      <c r="D59" s="217">
        <v>966</v>
      </c>
      <c r="E59" s="113">
        <v>3</v>
      </c>
      <c r="F59" s="101">
        <f t="shared" ref="F59:F62" si="9">E59/D59-1</f>
        <v>-0.99689440993788825</v>
      </c>
      <c r="G59" s="243"/>
      <c r="H59" s="243"/>
      <c r="I59" s="243"/>
      <c r="J59" s="243"/>
      <c r="K59" s="243"/>
      <c r="L59" s="223"/>
      <c r="M59" s="223"/>
      <c r="O59" s="263" t="s">
        <v>5</v>
      </c>
      <c r="P59" s="216">
        <v>1536.8</v>
      </c>
      <c r="Q59" s="225">
        <v>1924</v>
      </c>
      <c r="R59" s="226">
        <v>1752</v>
      </c>
      <c r="S59" s="113">
        <v>1938</v>
      </c>
      <c r="T59" s="101">
        <f t="shared" ref="T59:T62" si="10">S59/R59-1</f>
        <v>0.10616438356164393</v>
      </c>
      <c r="U59" s="265"/>
      <c r="V59" s="265"/>
      <c r="W59" s="218"/>
      <c r="X59" s="262"/>
    </row>
    <row r="60" spans="1:25" s="207" customFormat="1" ht="12.5">
      <c r="A60" s="263" t="s">
        <v>6</v>
      </c>
      <c r="B60" s="225">
        <v>902</v>
      </c>
      <c r="C60" s="225">
        <v>1290</v>
      </c>
      <c r="D60" s="225">
        <v>1285</v>
      </c>
      <c r="E60" s="113">
        <v>3</v>
      </c>
      <c r="F60" s="101">
        <f t="shared" si="9"/>
        <v>-0.99766536964980546</v>
      </c>
      <c r="G60" s="243"/>
      <c r="H60" s="243"/>
      <c r="I60" s="243"/>
      <c r="J60" s="243"/>
      <c r="K60" s="243"/>
      <c r="L60" s="223"/>
      <c r="M60" s="223"/>
      <c r="O60" s="263" t="s">
        <v>6</v>
      </c>
      <c r="P60" s="225">
        <v>1670.8</v>
      </c>
      <c r="Q60" s="225">
        <v>1872</v>
      </c>
      <c r="R60" s="226">
        <v>1678</v>
      </c>
      <c r="S60" s="113">
        <v>1533</v>
      </c>
      <c r="T60" s="101">
        <f t="shared" si="10"/>
        <v>-8.6412395709177581E-2</v>
      </c>
      <c r="U60" s="265"/>
      <c r="V60" s="265"/>
      <c r="W60" s="218"/>
      <c r="X60" s="262"/>
    </row>
    <row r="61" spans="1:25" s="207" customFormat="1" ht="12.5">
      <c r="A61" s="263" t="s">
        <v>7</v>
      </c>
      <c r="B61" s="225">
        <v>932.2</v>
      </c>
      <c r="C61" s="225">
        <v>1057</v>
      </c>
      <c r="D61" s="225">
        <v>773</v>
      </c>
      <c r="E61" s="113">
        <v>16</v>
      </c>
      <c r="F61" s="101">
        <f>E61/D61-1</f>
        <v>-0.97930142302716683</v>
      </c>
      <c r="G61" s="243"/>
      <c r="H61" s="243"/>
      <c r="I61" s="243"/>
      <c r="J61" s="243"/>
      <c r="K61" s="243"/>
      <c r="L61" s="223"/>
      <c r="M61" s="223"/>
      <c r="O61" s="263" t="s">
        <v>7</v>
      </c>
      <c r="P61" s="225">
        <v>1900.6</v>
      </c>
      <c r="Q61" s="225">
        <v>2026</v>
      </c>
      <c r="R61" s="226">
        <v>2246</v>
      </c>
      <c r="S61" s="113">
        <v>2543</v>
      </c>
      <c r="T61" s="101">
        <f>S61/R61-1</f>
        <v>0.13223508459483524</v>
      </c>
      <c r="U61" s="265"/>
      <c r="V61" s="265"/>
      <c r="W61" s="218"/>
      <c r="X61" s="262"/>
    </row>
    <row r="62" spans="1:25" s="207" customFormat="1" ht="12.5">
      <c r="A62" s="263" t="s">
        <v>8</v>
      </c>
      <c r="B62" s="225">
        <v>715.8</v>
      </c>
      <c r="C62" s="225">
        <v>1060</v>
      </c>
      <c r="D62" s="230">
        <v>1079</v>
      </c>
      <c r="E62" s="113">
        <v>1602</v>
      </c>
      <c r="F62" s="101">
        <f t="shared" si="9"/>
        <v>0.48470806302131608</v>
      </c>
      <c r="G62" s="264"/>
      <c r="H62" s="262"/>
      <c r="K62" s="223"/>
      <c r="L62" s="223"/>
      <c r="M62" s="223"/>
      <c r="O62" s="263" t="s">
        <v>8</v>
      </c>
      <c r="P62" s="225">
        <v>1584.2</v>
      </c>
      <c r="Q62" s="225">
        <v>2464</v>
      </c>
      <c r="R62" s="226">
        <v>2127</v>
      </c>
      <c r="S62" s="113">
        <v>1617</v>
      </c>
      <c r="T62" s="101">
        <f t="shared" si="10"/>
        <v>-0.23977433004231308</v>
      </c>
      <c r="U62" s="265"/>
      <c r="V62" s="265"/>
      <c r="W62" s="218"/>
      <c r="X62" s="262"/>
    </row>
    <row r="63" spans="1:25" s="207" customFormat="1" ht="12.5">
      <c r="A63" s="263" t="s">
        <v>9</v>
      </c>
      <c r="B63" s="225">
        <v>748.8</v>
      </c>
      <c r="C63" s="225">
        <v>989</v>
      </c>
      <c r="D63" s="230">
        <v>1047</v>
      </c>
      <c r="E63" s="113"/>
      <c r="F63" s="101"/>
      <c r="G63" s="264"/>
      <c r="H63" s="262"/>
      <c r="K63" s="223"/>
      <c r="L63" s="223"/>
      <c r="M63" s="223"/>
      <c r="O63" s="263" t="s">
        <v>9</v>
      </c>
      <c r="P63" s="225">
        <v>1629.6</v>
      </c>
      <c r="Q63" s="225">
        <v>1958</v>
      </c>
      <c r="R63" s="226">
        <v>2230</v>
      </c>
      <c r="S63" s="113"/>
      <c r="T63" s="101"/>
      <c r="U63" s="266"/>
      <c r="V63" s="266"/>
      <c r="W63" s="218"/>
      <c r="X63" s="262"/>
    </row>
    <row r="64" spans="1:25" s="207" customFormat="1" ht="12.5">
      <c r="A64" s="263" t="s">
        <v>10</v>
      </c>
      <c r="B64" s="225">
        <v>866.4</v>
      </c>
      <c r="C64" s="225">
        <v>855</v>
      </c>
      <c r="D64" s="230">
        <v>652</v>
      </c>
      <c r="E64" s="113"/>
      <c r="F64" s="101"/>
      <c r="G64" s="264"/>
      <c r="H64" s="262"/>
      <c r="K64" s="223"/>
      <c r="L64" s="223"/>
      <c r="M64" s="223"/>
      <c r="O64" s="263" t="s">
        <v>10</v>
      </c>
      <c r="P64" s="225">
        <v>1834.2</v>
      </c>
      <c r="Q64" s="225">
        <v>1954</v>
      </c>
      <c r="R64" s="226">
        <v>2220</v>
      </c>
      <c r="S64" s="113"/>
      <c r="T64" s="101"/>
      <c r="U64" s="266"/>
      <c r="V64" s="266"/>
      <c r="W64" s="218"/>
      <c r="X64" s="262"/>
    </row>
    <row r="65" spans="1:24" s="213" customFormat="1" ht="13" customHeight="1">
      <c r="A65" s="263" t="s">
        <v>11</v>
      </c>
      <c r="B65" s="225">
        <v>666.4</v>
      </c>
      <c r="C65" s="225">
        <v>913</v>
      </c>
      <c r="D65" s="230">
        <v>805</v>
      </c>
      <c r="E65" s="113"/>
      <c r="F65" s="101"/>
      <c r="G65" s="264"/>
      <c r="H65" s="262"/>
      <c r="K65" s="223"/>
      <c r="L65" s="223"/>
      <c r="M65" s="223"/>
      <c r="O65" s="263" t="s">
        <v>11</v>
      </c>
      <c r="P65" s="225">
        <v>1336</v>
      </c>
      <c r="Q65" s="225">
        <v>1971</v>
      </c>
      <c r="R65" s="226">
        <v>1808</v>
      </c>
      <c r="S65" s="113"/>
      <c r="T65" s="101"/>
      <c r="U65" s="266"/>
      <c r="V65" s="266"/>
      <c r="W65" s="218"/>
      <c r="X65" s="262"/>
    </row>
    <row r="66" spans="1:24" s="207" customFormat="1" ht="13" customHeight="1">
      <c r="A66" s="263" t="s">
        <v>12</v>
      </c>
      <c r="B66" s="225">
        <v>533.20000000000005</v>
      </c>
      <c r="C66" s="225">
        <v>711</v>
      </c>
      <c r="D66" s="230">
        <v>438</v>
      </c>
      <c r="E66" s="113"/>
      <c r="F66" s="101"/>
      <c r="G66" s="264"/>
      <c r="H66" s="262"/>
      <c r="K66" s="223"/>
      <c r="L66" s="223"/>
      <c r="M66" s="223"/>
      <c r="O66" s="263" t="s">
        <v>12</v>
      </c>
      <c r="P66" s="225">
        <v>1181.8</v>
      </c>
      <c r="Q66" s="225">
        <v>1306</v>
      </c>
      <c r="R66" s="226">
        <v>1457</v>
      </c>
      <c r="S66" s="113"/>
      <c r="T66" s="101"/>
      <c r="U66" s="266"/>
      <c r="V66" s="266"/>
      <c r="W66" s="218"/>
      <c r="X66" s="262"/>
    </row>
    <row r="67" spans="1:24" s="207" customFormat="1" ht="13" customHeight="1">
      <c r="A67" s="263" t="s">
        <v>13</v>
      </c>
      <c r="B67" s="225">
        <v>920.4</v>
      </c>
      <c r="C67" s="225">
        <v>1291</v>
      </c>
      <c r="D67" s="230">
        <v>1267</v>
      </c>
      <c r="E67" s="113"/>
      <c r="F67" s="101"/>
      <c r="G67" s="264"/>
      <c r="H67" s="262"/>
      <c r="K67" s="223"/>
      <c r="L67" s="223"/>
      <c r="M67" s="223"/>
      <c r="O67" s="263" t="s">
        <v>13</v>
      </c>
      <c r="P67" s="225">
        <v>1532.6</v>
      </c>
      <c r="Q67" s="225">
        <v>1961</v>
      </c>
      <c r="R67" s="226">
        <v>2397</v>
      </c>
      <c r="S67" s="113"/>
      <c r="T67" s="101"/>
      <c r="U67" s="266"/>
      <c r="V67" s="266"/>
      <c r="W67" s="218"/>
      <c r="X67" s="262"/>
    </row>
    <row r="68" spans="1:24" s="207" customFormat="1" ht="13" customHeight="1">
      <c r="A68" s="263" t="s">
        <v>14</v>
      </c>
      <c r="B68" s="225">
        <v>859.2</v>
      </c>
      <c r="C68" s="225">
        <v>1184</v>
      </c>
      <c r="D68" s="230">
        <v>340</v>
      </c>
      <c r="E68" s="113"/>
      <c r="F68" s="101"/>
      <c r="G68" s="264"/>
      <c r="H68" s="262"/>
      <c r="K68" s="223"/>
      <c r="L68" s="223"/>
      <c r="M68" s="223"/>
      <c r="O68" s="263" t="s">
        <v>14</v>
      </c>
      <c r="P68" s="225">
        <v>1251.8</v>
      </c>
      <c r="Q68" s="225">
        <v>1630</v>
      </c>
      <c r="R68" s="226">
        <v>852</v>
      </c>
      <c r="S68" s="113"/>
      <c r="T68" s="101"/>
      <c r="U68" s="266"/>
      <c r="V68" s="266"/>
      <c r="W68" s="218"/>
      <c r="X68" s="262"/>
    </row>
    <row r="69" spans="1:24" s="207" customFormat="1" ht="13" customHeight="1">
      <c r="A69" s="263" t="s">
        <v>15</v>
      </c>
      <c r="B69" s="225">
        <v>1094.2</v>
      </c>
      <c r="C69" s="225">
        <v>676</v>
      </c>
      <c r="D69" s="230">
        <v>1281</v>
      </c>
      <c r="E69" s="113"/>
      <c r="F69" s="194"/>
      <c r="G69" s="264"/>
      <c r="H69" s="262"/>
      <c r="K69" s="223"/>
      <c r="L69" s="223"/>
      <c r="M69" s="223"/>
      <c r="O69" s="263" t="s">
        <v>15</v>
      </c>
      <c r="P69" s="225">
        <v>1432</v>
      </c>
      <c r="Q69" s="225">
        <v>1379</v>
      </c>
      <c r="R69" s="226">
        <v>2231</v>
      </c>
      <c r="S69" s="113"/>
      <c r="T69" s="194"/>
      <c r="U69" s="266"/>
      <c r="V69" s="266"/>
      <c r="W69" s="270"/>
      <c r="X69" s="262"/>
    </row>
    <row r="70" spans="1:24" s="207" customFormat="1" ht="13" customHeight="1">
      <c r="A70" s="267" t="s">
        <v>16</v>
      </c>
      <c r="B70" s="225">
        <v>764.8</v>
      </c>
      <c r="C70" s="225">
        <v>943</v>
      </c>
      <c r="D70" s="230">
        <v>360</v>
      </c>
      <c r="E70" s="113"/>
      <c r="F70" s="194"/>
      <c r="G70" s="264"/>
      <c r="H70" s="262"/>
      <c r="K70" s="223"/>
      <c r="L70" s="223"/>
      <c r="M70" s="223"/>
      <c r="O70" s="267" t="s">
        <v>16</v>
      </c>
      <c r="P70" s="225">
        <v>1198.2</v>
      </c>
      <c r="Q70" s="225">
        <v>1513</v>
      </c>
      <c r="R70" s="226">
        <v>1954</v>
      </c>
      <c r="S70" s="113"/>
      <c r="T70" s="194"/>
      <c r="U70" s="266"/>
      <c r="V70" s="266"/>
      <c r="W70" s="270"/>
      <c r="X70" s="262"/>
    </row>
    <row r="71" spans="1:24" s="207" customFormat="1" ht="13" customHeight="1">
      <c r="A71" s="240" t="s">
        <v>44</v>
      </c>
      <c r="B71" s="241"/>
      <c r="C71" s="241">
        <f>SUM(C59:C64)</f>
        <v>6349</v>
      </c>
      <c r="D71" s="241">
        <f>SUM(D59:D64)</f>
        <v>5802</v>
      </c>
      <c r="E71" s="241"/>
      <c r="F71" s="242"/>
      <c r="G71" s="243"/>
      <c r="K71" s="199"/>
      <c r="O71" s="240" t="s">
        <v>44</v>
      </c>
      <c r="P71" s="241"/>
      <c r="Q71" s="241">
        <f>SUM(Q59:Q64)</f>
        <v>12198</v>
      </c>
      <c r="R71" s="241">
        <f t="shared" ref="R71" si="11">SUM(R59:R64)</f>
        <v>12253</v>
      </c>
      <c r="S71" s="241"/>
      <c r="T71" s="242"/>
      <c r="U71" s="269"/>
      <c r="V71" s="269"/>
      <c r="W71" s="270"/>
    </row>
    <row r="72" spans="1:24">
      <c r="A72" s="240" t="s">
        <v>36</v>
      </c>
      <c r="B72" s="245"/>
      <c r="C72" s="245">
        <f t="shared" ref="C72:D72" si="12">SUM(C59:C70)</f>
        <v>12067</v>
      </c>
      <c r="D72" s="245">
        <f t="shared" si="12"/>
        <v>10293</v>
      </c>
      <c r="E72" s="245"/>
      <c r="F72" s="246"/>
      <c r="G72" s="218"/>
      <c r="O72" s="240" t="s">
        <v>36</v>
      </c>
      <c r="P72" s="245"/>
      <c r="Q72" s="245">
        <f t="shared" ref="Q72:R72" si="13">SUM(Q59:Q70)</f>
        <v>21958</v>
      </c>
      <c r="R72" s="245">
        <f t="shared" si="13"/>
        <v>22952</v>
      </c>
      <c r="S72" s="245"/>
      <c r="T72" s="246"/>
      <c r="U72" s="266"/>
      <c r="V72" s="266"/>
    </row>
    <row r="73" spans="1:24">
      <c r="A73" s="213" t="s">
        <v>37</v>
      </c>
      <c r="B73" s="224"/>
      <c r="C73" s="247"/>
      <c r="D73" s="247">
        <f>D72/C72-1</f>
        <v>-0.14701251346647881</v>
      </c>
      <c r="E73" s="247"/>
      <c r="F73" s="247">
        <f>(E59+E60+E61+E62)/(D59+D60+D61+D62)-1</f>
        <v>-0.60419205459419945</v>
      </c>
      <c r="G73" s="218"/>
      <c r="O73" s="213" t="s">
        <v>37</v>
      </c>
      <c r="P73" s="224"/>
      <c r="Q73" s="247"/>
      <c r="R73" s="247">
        <f>R72/Q72-1</f>
        <v>4.5268239366062391E-2</v>
      </c>
      <c r="S73" s="247"/>
      <c r="T73" s="247">
        <f>(S59+S60+S61+S62)/(R59+R60+R61+R62)-1</f>
        <v>-2.2042804049724474E-2</v>
      </c>
      <c r="U73" s="218"/>
    </row>
    <row r="74" spans="1:24">
      <c r="A74" s="199" t="s">
        <v>79</v>
      </c>
      <c r="B74" s="213"/>
      <c r="O74" s="199" t="s">
        <v>79</v>
      </c>
    </row>
    <row r="75" spans="1:24">
      <c r="B75" s="213"/>
    </row>
    <row r="76" spans="1:24" s="207" customFormat="1" ht="18.5">
      <c r="A76" s="258" t="s">
        <v>85</v>
      </c>
      <c r="B76" s="259"/>
      <c r="C76" s="205"/>
      <c r="D76" s="205"/>
      <c r="E76" s="205"/>
      <c r="F76" s="205"/>
      <c r="G76" s="205"/>
      <c r="O76" s="258" t="s">
        <v>86</v>
      </c>
      <c r="P76" s="210"/>
      <c r="Q76" s="210"/>
      <c r="R76" s="211"/>
      <c r="S76" s="211"/>
      <c r="T76" s="211"/>
      <c r="U76" s="211"/>
      <c r="V76" s="211"/>
    </row>
    <row r="77" spans="1:24" s="207" customFormat="1" ht="12.75" customHeight="1">
      <c r="A77" s="260" t="s">
        <v>40</v>
      </c>
      <c r="B77" s="258"/>
      <c r="C77" s="347">
        <f>C93/C$25</f>
        <v>0.15420351854052433</v>
      </c>
      <c r="D77" s="347">
        <f>D93/D$25</f>
        <v>0.15427531508039982</v>
      </c>
      <c r="E77" s="213"/>
      <c r="H77" s="413"/>
      <c r="I77" s="413"/>
      <c r="J77" s="413"/>
      <c r="K77" s="413"/>
      <c r="L77" s="413"/>
      <c r="M77" s="413"/>
      <c r="N77" s="261"/>
      <c r="O77" s="260" t="s">
        <v>40</v>
      </c>
      <c r="P77" s="258"/>
      <c r="Q77" s="347">
        <f>Q93/Q$25</f>
        <v>2.4589769629590035</v>
      </c>
      <c r="R77" s="347">
        <f>R93/R$25</f>
        <v>1.6017921710422889</v>
      </c>
    </row>
    <row r="78" spans="1:24" s="207" customFormat="1" ht="14.9" customHeight="1">
      <c r="A78" s="414" t="s">
        <v>70</v>
      </c>
      <c r="B78" s="397" t="s">
        <v>119</v>
      </c>
      <c r="C78" s="399">
        <v>2024</v>
      </c>
      <c r="D78" s="403">
        <v>2025</v>
      </c>
      <c r="E78" s="403">
        <v>2026</v>
      </c>
      <c r="F78" s="404" t="s">
        <v>118</v>
      </c>
      <c r="G78" s="214"/>
      <c r="O78" s="414" t="s">
        <v>70</v>
      </c>
      <c r="P78" s="397" t="s">
        <v>119</v>
      </c>
      <c r="Q78" s="399">
        <v>2024</v>
      </c>
      <c r="R78" s="403">
        <v>2025</v>
      </c>
      <c r="S78" s="403">
        <v>2026</v>
      </c>
      <c r="T78" s="404" t="s">
        <v>118</v>
      </c>
      <c r="U78" s="214"/>
      <c r="V78" s="214"/>
      <c r="W78" s="214"/>
    </row>
    <row r="79" spans="1:24" s="207" customFormat="1" ht="20.149999999999999" customHeight="1">
      <c r="A79" s="415"/>
      <c r="B79" s="398"/>
      <c r="C79" s="400"/>
      <c r="D79" s="398"/>
      <c r="E79" s="398"/>
      <c r="F79" s="405"/>
      <c r="G79" s="214"/>
      <c r="O79" s="415"/>
      <c r="P79" s="398"/>
      <c r="Q79" s="400"/>
      <c r="R79" s="398"/>
      <c r="S79" s="398"/>
      <c r="T79" s="405"/>
      <c r="U79" s="214"/>
      <c r="V79" s="214"/>
      <c r="W79" s="214"/>
    </row>
    <row r="80" spans="1:24" s="207" customFormat="1" ht="12.5">
      <c r="A80" s="263" t="s">
        <v>5</v>
      </c>
      <c r="B80" s="216">
        <v>1655</v>
      </c>
      <c r="C80" s="225">
        <v>2250</v>
      </c>
      <c r="D80" s="217">
        <v>2100</v>
      </c>
      <c r="E80" s="113">
        <v>2788</v>
      </c>
      <c r="F80" s="101">
        <f t="shared" ref="F80:F83" si="14">E80/D80-1</f>
        <v>0.3276190476190477</v>
      </c>
      <c r="G80" s="264"/>
      <c r="H80" s="262"/>
      <c r="K80" s="223"/>
      <c r="L80" s="223"/>
      <c r="M80" s="223"/>
      <c r="O80" s="263" t="s">
        <v>5</v>
      </c>
      <c r="P80" s="216">
        <v>680.6</v>
      </c>
      <c r="Q80" s="225">
        <v>719</v>
      </c>
      <c r="R80" s="226">
        <v>848</v>
      </c>
      <c r="S80" s="113">
        <v>870</v>
      </c>
      <c r="T80" s="101">
        <f t="shared" ref="T80:T83" si="15">S80/R80-1</f>
        <v>2.5943396226415061E-2</v>
      </c>
      <c r="U80" s="265"/>
      <c r="V80" s="265"/>
      <c r="W80" s="272"/>
      <c r="X80" s="262"/>
    </row>
    <row r="81" spans="1:24" s="207" customFormat="1" ht="12.5">
      <c r="A81" s="263" t="s">
        <v>6</v>
      </c>
      <c r="B81" s="225">
        <v>2025.4</v>
      </c>
      <c r="C81" s="225">
        <v>2113</v>
      </c>
      <c r="D81" s="225">
        <v>2184</v>
      </c>
      <c r="E81" s="113">
        <v>2011</v>
      </c>
      <c r="F81" s="101">
        <f t="shared" si="14"/>
        <v>-7.9212454212454264E-2</v>
      </c>
      <c r="G81" s="264"/>
      <c r="H81" s="262"/>
      <c r="K81" s="223"/>
      <c r="L81" s="223"/>
      <c r="M81" s="223"/>
      <c r="O81" s="263" t="s">
        <v>6</v>
      </c>
      <c r="P81" s="225">
        <v>634</v>
      </c>
      <c r="Q81" s="225">
        <v>691</v>
      </c>
      <c r="R81" s="226">
        <v>739</v>
      </c>
      <c r="S81" s="113">
        <v>511</v>
      </c>
      <c r="T81" s="101">
        <f t="shared" si="15"/>
        <v>-0.30852503382949936</v>
      </c>
      <c r="U81" s="265"/>
      <c r="V81" s="265"/>
      <c r="W81" s="272"/>
      <c r="X81" s="262"/>
    </row>
    <row r="82" spans="1:24" s="207" customFormat="1" ht="12.5">
      <c r="A82" s="263" t="s">
        <v>7</v>
      </c>
      <c r="B82" s="225">
        <v>2043.8</v>
      </c>
      <c r="C82" s="225">
        <v>2006</v>
      </c>
      <c r="D82" s="225">
        <v>2587</v>
      </c>
      <c r="E82" s="113">
        <v>2808</v>
      </c>
      <c r="F82" s="101">
        <f>E82/D82-1</f>
        <v>8.5427135678391997E-2</v>
      </c>
      <c r="G82" s="264"/>
      <c r="H82" s="262"/>
      <c r="K82" s="223"/>
      <c r="L82" s="223"/>
      <c r="M82" s="223"/>
      <c r="O82" s="263" t="s">
        <v>7</v>
      </c>
      <c r="P82" s="225">
        <v>616.6</v>
      </c>
      <c r="Q82" s="225">
        <v>792</v>
      </c>
      <c r="R82" s="226">
        <v>744</v>
      </c>
      <c r="S82" s="113">
        <v>1030</v>
      </c>
      <c r="T82" s="101">
        <f>S82/R82-1</f>
        <v>0.38440860215053774</v>
      </c>
      <c r="U82" s="265"/>
      <c r="V82" s="265"/>
      <c r="W82" s="272"/>
      <c r="X82" s="262"/>
    </row>
    <row r="83" spans="1:24" s="207" customFormat="1" ht="12.5">
      <c r="A83" s="263" t="s">
        <v>8</v>
      </c>
      <c r="B83" s="225">
        <v>1503</v>
      </c>
      <c r="C83" s="225">
        <v>2404</v>
      </c>
      <c r="D83" s="230">
        <v>2764</v>
      </c>
      <c r="E83" s="113">
        <v>1834</v>
      </c>
      <c r="F83" s="101">
        <f t="shared" si="14"/>
        <v>-0.33646888567293776</v>
      </c>
      <c r="G83" s="264"/>
      <c r="H83" s="262"/>
      <c r="K83" s="223"/>
      <c r="L83" s="223"/>
      <c r="M83" s="223"/>
      <c r="O83" s="263" t="s">
        <v>8</v>
      </c>
      <c r="P83" s="225">
        <v>578.4</v>
      </c>
      <c r="Q83" s="225">
        <v>740</v>
      </c>
      <c r="R83" s="226">
        <v>1399</v>
      </c>
      <c r="S83" s="113">
        <v>1276</v>
      </c>
      <c r="T83" s="101">
        <f t="shared" si="15"/>
        <v>-8.7919942816297336E-2</v>
      </c>
      <c r="U83" s="265"/>
      <c r="V83" s="265"/>
      <c r="W83" s="272"/>
      <c r="X83" s="262"/>
    </row>
    <row r="84" spans="1:24" s="207" customFormat="1" ht="12.5">
      <c r="A84" s="263" t="s">
        <v>9</v>
      </c>
      <c r="B84" s="225">
        <v>1599.8</v>
      </c>
      <c r="C84" s="225">
        <v>1788</v>
      </c>
      <c r="D84" s="230">
        <v>2017</v>
      </c>
      <c r="E84" s="113"/>
      <c r="F84" s="101"/>
      <c r="G84" s="264"/>
      <c r="H84" s="262"/>
      <c r="K84" s="223"/>
      <c r="L84" s="223"/>
      <c r="M84" s="223"/>
      <c r="O84" s="263" t="s">
        <v>9</v>
      </c>
      <c r="P84" s="225">
        <v>603.6</v>
      </c>
      <c r="Q84" s="225">
        <v>898</v>
      </c>
      <c r="R84" s="226">
        <v>740</v>
      </c>
      <c r="S84" s="113"/>
      <c r="T84" s="101"/>
      <c r="U84" s="266"/>
      <c r="V84" s="266"/>
      <c r="W84" s="272"/>
      <c r="X84" s="262"/>
    </row>
    <row r="85" spans="1:24" s="207" customFormat="1" ht="12.5">
      <c r="A85" s="263" t="s">
        <v>10</v>
      </c>
      <c r="B85" s="225">
        <v>1354</v>
      </c>
      <c r="C85" s="225">
        <v>1524</v>
      </c>
      <c r="D85" s="230">
        <v>1530</v>
      </c>
      <c r="E85" s="113"/>
      <c r="F85" s="101"/>
      <c r="G85" s="264"/>
      <c r="H85" s="262"/>
      <c r="K85" s="223"/>
      <c r="L85" s="223"/>
      <c r="M85" s="223"/>
      <c r="O85" s="263" t="s">
        <v>10</v>
      </c>
      <c r="P85" s="225">
        <v>568.4</v>
      </c>
      <c r="Q85" s="225">
        <v>636</v>
      </c>
      <c r="R85" s="226">
        <v>766</v>
      </c>
      <c r="S85" s="113"/>
      <c r="T85" s="101"/>
      <c r="U85" s="266"/>
      <c r="V85" s="266"/>
      <c r="W85" s="272"/>
      <c r="X85" s="262"/>
    </row>
    <row r="86" spans="1:24" s="213" customFormat="1" ht="13" customHeight="1">
      <c r="A86" s="263" t="s">
        <v>11</v>
      </c>
      <c r="B86" s="225">
        <v>1200</v>
      </c>
      <c r="C86" s="225">
        <v>1592</v>
      </c>
      <c r="D86" s="230">
        <v>1763</v>
      </c>
      <c r="E86" s="113"/>
      <c r="F86" s="101"/>
      <c r="G86" s="264"/>
      <c r="H86" s="262"/>
      <c r="K86" s="223"/>
      <c r="L86" s="223"/>
      <c r="M86" s="223"/>
      <c r="O86" s="263" t="s">
        <v>11</v>
      </c>
      <c r="P86" s="225">
        <v>500.6</v>
      </c>
      <c r="Q86" s="225">
        <v>824</v>
      </c>
      <c r="R86" s="226">
        <v>856</v>
      </c>
      <c r="S86" s="113"/>
      <c r="T86" s="101"/>
      <c r="U86" s="266"/>
      <c r="V86" s="266"/>
      <c r="W86" s="272"/>
      <c r="X86" s="262"/>
    </row>
    <row r="87" spans="1:24" s="207" customFormat="1" ht="13" customHeight="1">
      <c r="A87" s="263" t="s">
        <v>12</v>
      </c>
      <c r="B87" s="225">
        <v>1548.6</v>
      </c>
      <c r="C87" s="225">
        <v>1982</v>
      </c>
      <c r="D87" s="230">
        <v>1947</v>
      </c>
      <c r="E87" s="113"/>
      <c r="F87" s="101"/>
      <c r="G87" s="264"/>
      <c r="H87" s="262"/>
      <c r="K87" s="223"/>
      <c r="L87" s="223"/>
      <c r="M87" s="223"/>
      <c r="O87" s="263" t="s">
        <v>12</v>
      </c>
      <c r="P87" s="225">
        <v>488.6</v>
      </c>
      <c r="Q87" s="225">
        <v>578</v>
      </c>
      <c r="R87" s="226">
        <v>549</v>
      </c>
      <c r="S87" s="113"/>
      <c r="T87" s="101"/>
      <c r="U87" s="266"/>
      <c r="V87" s="266"/>
      <c r="W87" s="272"/>
      <c r="X87" s="262"/>
    </row>
    <row r="88" spans="1:24" s="207" customFormat="1" ht="13" customHeight="1">
      <c r="A88" s="263" t="s">
        <v>13</v>
      </c>
      <c r="B88" s="225">
        <v>2114</v>
      </c>
      <c r="C88" s="225">
        <v>2529</v>
      </c>
      <c r="D88" s="230">
        <v>2941</v>
      </c>
      <c r="E88" s="113"/>
      <c r="F88" s="101"/>
      <c r="G88" s="264"/>
      <c r="H88" s="262"/>
      <c r="K88" s="223"/>
      <c r="L88" s="223"/>
      <c r="M88" s="223"/>
      <c r="O88" s="263" t="s">
        <v>13</v>
      </c>
      <c r="P88" s="225">
        <v>572.4</v>
      </c>
      <c r="Q88" s="225">
        <v>638</v>
      </c>
      <c r="R88" s="226">
        <v>716</v>
      </c>
      <c r="S88" s="113"/>
      <c r="T88" s="101"/>
      <c r="U88" s="266"/>
      <c r="V88" s="266"/>
      <c r="W88" s="272"/>
      <c r="X88" s="262"/>
    </row>
    <row r="89" spans="1:24" s="207" customFormat="1" ht="13" customHeight="1">
      <c r="A89" s="263" t="s">
        <v>14</v>
      </c>
      <c r="B89" s="225">
        <v>2801.6</v>
      </c>
      <c r="C89" s="225">
        <v>3648</v>
      </c>
      <c r="D89" s="230">
        <v>1913</v>
      </c>
      <c r="E89" s="113"/>
      <c r="F89" s="101"/>
      <c r="G89" s="264"/>
      <c r="H89" s="262"/>
      <c r="K89" s="223"/>
      <c r="L89" s="223"/>
      <c r="M89" s="223"/>
      <c r="O89" s="263" t="s">
        <v>14</v>
      </c>
      <c r="P89" s="225">
        <v>602.6</v>
      </c>
      <c r="Q89" s="225">
        <v>1084</v>
      </c>
      <c r="R89" s="226">
        <v>889</v>
      </c>
      <c r="S89" s="113"/>
      <c r="T89" s="101"/>
      <c r="U89" s="266"/>
      <c r="V89" s="266"/>
      <c r="W89" s="272"/>
      <c r="X89" s="262"/>
    </row>
    <row r="90" spans="1:24" s="207" customFormat="1" ht="13" customHeight="1">
      <c r="A90" s="263" t="s">
        <v>15</v>
      </c>
      <c r="B90" s="225">
        <v>2828.2</v>
      </c>
      <c r="C90" s="225">
        <v>3380</v>
      </c>
      <c r="D90" s="230">
        <v>4488</v>
      </c>
      <c r="E90" s="113"/>
      <c r="F90" s="194"/>
      <c r="G90" s="264"/>
      <c r="H90" s="262"/>
      <c r="K90" s="223"/>
      <c r="L90" s="223"/>
      <c r="M90" s="223"/>
      <c r="O90" s="263" t="s">
        <v>15</v>
      </c>
      <c r="P90" s="225">
        <v>602</v>
      </c>
      <c r="Q90" s="225">
        <v>625</v>
      </c>
      <c r="R90" s="226">
        <v>817</v>
      </c>
      <c r="S90" s="113"/>
      <c r="T90" s="194"/>
      <c r="U90" s="266"/>
      <c r="V90" s="266"/>
      <c r="W90" s="272"/>
      <c r="X90" s="262"/>
    </row>
    <row r="91" spans="1:24" s="207" customFormat="1" ht="13" customHeight="1">
      <c r="A91" s="267" t="s">
        <v>16</v>
      </c>
      <c r="B91" s="225">
        <v>1453.4</v>
      </c>
      <c r="C91" s="225">
        <v>2035</v>
      </c>
      <c r="D91" s="230">
        <v>2165</v>
      </c>
      <c r="E91" s="113"/>
      <c r="F91" s="194"/>
      <c r="G91" s="264"/>
      <c r="H91" s="262"/>
      <c r="K91" s="223"/>
      <c r="L91" s="223"/>
      <c r="M91" s="223"/>
      <c r="O91" s="267" t="s">
        <v>16</v>
      </c>
      <c r="P91" s="225">
        <v>517</v>
      </c>
      <c r="Q91" s="268">
        <v>976</v>
      </c>
      <c r="R91" s="226">
        <v>1126</v>
      </c>
      <c r="S91" s="113"/>
      <c r="T91" s="194"/>
      <c r="U91" s="266"/>
      <c r="V91" s="266"/>
      <c r="W91" s="272"/>
      <c r="X91" s="262"/>
    </row>
    <row r="92" spans="1:24" s="207" customFormat="1" ht="13" customHeight="1">
      <c r="A92" s="240" t="s">
        <v>44</v>
      </c>
      <c r="B92" s="241"/>
      <c r="C92" s="241">
        <f>SUM(C80:C85)</f>
        <v>12085</v>
      </c>
      <c r="D92" s="241">
        <f t="shared" ref="D92" si="16">SUM(D80:D85)</f>
        <v>13182</v>
      </c>
      <c r="E92" s="241"/>
      <c r="F92" s="242"/>
      <c r="G92" s="243"/>
      <c r="K92" s="199"/>
      <c r="O92" s="240" t="s">
        <v>44</v>
      </c>
      <c r="P92" s="241"/>
      <c r="Q92" s="241">
        <f>SUM(Q80:Q85)</f>
        <v>4476</v>
      </c>
      <c r="R92" s="241">
        <f t="shared" ref="R92" si="17">SUM(R80:R85)</f>
        <v>5236</v>
      </c>
      <c r="S92" s="241"/>
      <c r="T92" s="242"/>
      <c r="U92" s="269"/>
      <c r="V92" s="269"/>
      <c r="W92" s="272"/>
    </row>
    <row r="93" spans="1:24">
      <c r="A93" s="240" t="s">
        <v>36</v>
      </c>
      <c r="B93" s="245"/>
      <c r="C93" s="245">
        <f t="shared" ref="C93:D93" si="18">SUM(C80:C91)</f>
        <v>27251</v>
      </c>
      <c r="D93" s="245">
        <f t="shared" si="18"/>
        <v>28399</v>
      </c>
      <c r="E93" s="245"/>
      <c r="F93" s="246"/>
      <c r="G93" s="218"/>
      <c r="O93" s="240" t="s">
        <v>36</v>
      </c>
      <c r="P93" s="245"/>
      <c r="Q93" s="245">
        <f t="shared" ref="Q93:R93" si="19">SUM(Q80:Q91)</f>
        <v>9201</v>
      </c>
      <c r="R93" s="245">
        <f t="shared" si="19"/>
        <v>10189</v>
      </c>
      <c r="S93" s="245"/>
      <c r="T93" s="246"/>
      <c r="U93" s="266"/>
      <c r="V93" s="266"/>
    </row>
    <row r="94" spans="1:24">
      <c r="A94" s="213" t="s">
        <v>37</v>
      </c>
      <c r="B94" s="224"/>
      <c r="C94" s="247"/>
      <c r="D94" s="247">
        <f>D93/C93-1</f>
        <v>4.2126894425892569E-2</v>
      </c>
      <c r="E94" s="247"/>
      <c r="F94" s="247">
        <f>(E80+E81+E82+E83)/(D80+D81+D82+D83)-1</f>
        <v>-2.013492475350287E-2</v>
      </c>
      <c r="G94" s="218"/>
      <c r="O94" s="213" t="s">
        <v>37</v>
      </c>
      <c r="P94" s="224"/>
      <c r="Q94" s="247"/>
      <c r="R94" s="247">
        <f>R93/Q93-1</f>
        <v>0.10737963264862516</v>
      </c>
      <c r="S94" s="247"/>
      <c r="T94" s="247">
        <f>(S80+S81+S82+S83)/(R80+R81+R82+R83)-1</f>
        <v>-1.1528150134048287E-2</v>
      </c>
      <c r="U94" s="218"/>
    </row>
    <row r="95" spans="1:24">
      <c r="A95" s="199" t="s">
        <v>79</v>
      </c>
      <c r="O95" s="199" t="s">
        <v>79</v>
      </c>
    </row>
  </sheetData>
  <sheetProtection selectLockedCells="1" selectUnlockedCells="1"/>
  <mergeCells count="59">
    <mergeCell ref="T78:T79"/>
    <mergeCell ref="F78:F79"/>
    <mergeCell ref="O78:O79"/>
    <mergeCell ref="P78:P79"/>
    <mergeCell ref="Q78:Q79"/>
    <mergeCell ref="R78:R79"/>
    <mergeCell ref="S78:S79"/>
    <mergeCell ref="H77:M77"/>
    <mergeCell ref="A78:A79"/>
    <mergeCell ref="B78:B79"/>
    <mergeCell ref="C78:C79"/>
    <mergeCell ref="D78:D79"/>
    <mergeCell ref="E78:E79"/>
    <mergeCell ref="T36:T37"/>
    <mergeCell ref="A57:A58"/>
    <mergeCell ref="B57:B58"/>
    <mergeCell ref="C57:C58"/>
    <mergeCell ref="D57:D58"/>
    <mergeCell ref="E57:E58"/>
    <mergeCell ref="F57:F58"/>
    <mergeCell ref="Q36:Q37"/>
    <mergeCell ref="R36:R37"/>
    <mergeCell ref="S36:S37"/>
    <mergeCell ref="R57:R58"/>
    <mergeCell ref="S57:S58"/>
    <mergeCell ref="T57:T58"/>
    <mergeCell ref="O57:O58"/>
    <mergeCell ref="P57:P58"/>
    <mergeCell ref="Q57:Q58"/>
    <mergeCell ref="P36:P37"/>
    <mergeCell ref="O12:O15"/>
    <mergeCell ref="O16:O19"/>
    <mergeCell ref="O20:O23"/>
    <mergeCell ref="O24:O27"/>
    <mergeCell ref="O36:O37"/>
    <mergeCell ref="H35:M35"/>
    <mergeCell ref="A36:A37"/>
    <mergeCell ref="B36:B37"/>
    <mergeCell ref="C36:C37"/>
    <mergeCell ref="D36:D37"/>
    <mergeCell ref="E36:E37"/>
    <mergeCell ref="F36:F37"/>
    <mergeCell ref="U10:U11"/>
    <mergeCell ref="D10:D11"/>
    <mergeCell ref="E10:E11"/>
    <mergeCell ref="F10:F11"/>
    <mergeCell ref="P10:P11"/>
    <mergeCell ref="Q10:Q11"/>
    <mergeCell ref="I11:K11"/>
    <mergeCell ref="R10:R11"/>
    <mergeCell ref="S10:S11"/>
    <mergeCell ref="T10:T11"/>
    <mergeCell ref="A8:D8"/>
    <mergeCell ref="H7:M7"/>
    <mergeCell ref="I9:M9"/>
    <mergeCell ref="A10:A11"/>
    <mergeCell ref="B10:B11"/>
    <mergeCell ref="C10:C11"/>
    <mergeCell ref="H8:M8"/>
  </mergeCells>
  <conditionalFormatting sqref="E12:E23">
    <cfRule type="cellIs" dxfId="13" priority="19" operator="between">
      <formula>0</formula>
      <formula>0</formula>
    </cfRule>
  </conditionalFormatting>
  <conditionalFormatting sqref="F12:F23">
    <cfRule type="cellIs" dxfId="12" priority="18" operator="between">
      <formula>0</formula>
      <formula>0</formula>
    </cfRule>
  </conditionalFormatting>
  <conditionalFormatting sqref="E38:E49">
    <cfRule type="cellIs" dxfId="11" priority="17" operator="between">
      <formula>0</formula>
      <formula>0</formula>
    </cfRule>
  </conditionalFormatting>
  <conditionalFormatting sqref="F38:F49">
    <cfRule type="cellIs" dxfId="10" priority="16" operator="between">
      <formula>0</formula>
      <formula>0</formula>
    </cfRule>
  </conditionalFormatting>
  <conditionalFormatting sqref="E59:E70">
    <cfRule type="cellIs" dxfId="9" priority="15" operator="between">
      <formula>0</formula>
      <formula>0</formula>
    </cfRule>
  </conditionalFormatting>
  <conditionalFormatting sqref="E80:E91">
    <cfRule type="cellIs" dxfId="8" priority="13" operator="between">
      <formula>0</formula>
      <formula>0</formula>
    </cfRule>
  </conditionalFormatting>
  <conditionalFormatting sqref="S80:S91">
    <cfRule type="cellIs" dxfId="7" priority="11" operator="between">
      <formula>0</formula>
      <formula>0</formula>
    </cfRule>
  </conditionalFormatting>
  <conditionalFormatting sqref="S59:S70">
    <cfRule type="cellIs" dxfId="6" priority="9" operator="between">
      <formula>0</formula>
      <formula>0</formula>
    </cfRule>
  </conditionalFormatting>
  <conditionalFormatting sqref="S38:S49">
    <cfRule type="cellIs" dxfId="5" priority="7" operator="between">
      <formula>0</formula>
      <formula>0</formula>
    </cfRule>
  </conditionalFormatting>
  <conditionalFormatting sqref="T38:T49">
    <cfRule type="cellIs" dxfId="4" priority="5" operator="between">
      <formula>0</formula>
      <formula>0</formula>
    </cfRule>
  </conditionalFormatting>
  <conditionalFormatting sqref="T59:T70">
    <cfRule type="cellIs" dxfId="3" priority="4" operator="between">
      <formula>0</formula>
      <formula>0</formula>
    </cfRule>
  </conditionalFormatting>
  <conditionalFormatting sqref="T80:T91">
    <cfRule type="cellIs" dxfId="2" priority="3" operator="between">
      <formula>0</formula>
      <formula>0</formula>
    </cfRule>
  </conditionalFormatting>
  <conditionalFormatting sqref="F80:F91">
    <cfRule type="cellIs" dxfId="1" priority="2" operator="between">
      <formula>0</formula>
      <formula>0</formula>
    </cfRule>
  </conditionalFormatting>
  <conditionalFormatting sqref="F59:F70">
    <cfRule type="cellIs" dxfId="0" priority="1"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landscape" horizontalDpi="300" verticalDpi="300"/>
  <headerFooter scaleWithDoc="0" alignWithMargins="0">
    <oddHeader>&amp;C&amp;10&amp;A</oddHeader>
    <oddFooter>&amp;C&amp;10Page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Z66"/>
  <sheetViews>
    <sheetView topLeftCell="J10" zoomScale="90" zoomScaleNormal="90" workbookViewId="0">
      <selection activeCell="U14" sqref="U14:U17"/>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7265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54296875" style="1" customWidth="1"/>
    <col min="23" max="16384" width="11" style="1"/>
  </cols>
  <sheetData>
    <row r="6" spans="1:26" s="73" customFormat="1" ht="16">
      <c r="Q6" s="74"/>
    </row>
    <row r="7" spans="1:26" s="76" customFormat="1" ht="18.5">
      <c r="A7" s="75" t="s">
        <v>47</v>
      </c>
      <c r="B7" s="75"/>
      <c r="Q7" s="77"/>
    </row>
    <row r="8" spans="1:26" s="73" customFormat="1" ht="16"/>
    <row r="9" spans="1:26" s="73" customFormat="1" ht="18.5">
      <c r="A9" s="364" t="s">
        <v>48</v>
      </c>
      <c r="B9" s="364"/>
      <c r="C9" s="364"/>
      <c r="D9" s="364"/>
      <c r="E9" s="364"/>
      <c r="F9" s="364"/>
      <c r="G9" s="364"/>
      <c r="I9" s="359"/>
      <c r="J9" s="359"/>
      <c r="K9" s="359"/>
      <c r="L9" s="359"/>
      <c r="M9" s="359"/>
      <c r="N9" s="78"/>
      <c r="P9" s="364" t="s">
        <v>48</v>
      </c>
      <c r="Q9" s="364"/>
      <c r="R9" s="364"/>
      <c r="S9" s="364"/>
      <c r="T9" s="364"/>
      <c r="U9" s="364"/>
      <c r="V9" s="364"/>
    </row>
    <row r="10" spans="1:26" s="70" customFormat="1" ht="31.9" customHeight="1">
      <c r="A10" s="364" t="s">
        <v>45</v>
      </c>
      <c r="B10" s="364"/>
      <c r="C10" s="364"/>
      <c r="D10" s="364"/>
      <c r="E10" s="364"/>
      <c r="F10" s="364"/>
      <c r="G10" s="364"/>
      <c r="I10" s="362" t="str">
        <f>CONCATENATE("Evolution des volumes de"," ",A9," abattus : ",TEXT(T28,"0,0%")," entre 2024 et 2025")</f>
        <v>Evolution des volumes de Total bovins abattus : -3,6% entre 2024 et 2025</v>
      </c>
      <c r="J10" s="362"/>
      <c r="K10" s="362"/>
      <c r="L10" s="362"/>
      <c r="M10" s="362"/>
      <c r="N10" s="362"/>
      <c r="O10" s="362"/>
      <c r="P10" s="80" t="s">
        <v>46</v>
      </c>
      <c r="Q10" s="81"/>
      <c r="R10" s="82"/>
      <c r="S10" s="82"/>
      <c r="T10" s="82"/>
      <c r="U10" s="82"/>
      <c r="V10" s="82"/>
    </row>
    <row r="11" spans="1:26" s="70" customFormat="1" ht="12.65" customHeight="1">
      <c r="C11" s="83"/>
      <c r="D11" s="83"/>
      <c r="E11" s="83"/>
      <c r="F11" s="83"/>
      <c r="I11" s="362" t="str">
        <f>CONCATENATE(TEXT(V28,"0,0%"), "sur les 4 premiers mois de l'année en 2025 et 2026")</f>
        <v>-2,9%sur les 4 premiers mois de l'année en 2025 et 2026</v>
      </c>
      <c r="J11" s="362"/>
      <c r="K11" s="362"/>
      <c r="L11" s="362"/>
      <c r="M11" s="362"/>
      <c r="N11" s="362"/>
      <c r="O11" s="362"/>
      <c r="R11" s="83"/>
      <c r="S11" s="83"/>
      <c r="T11" s="83"/>
      <c r="U11" s="83"/>
    </row>
    <row r="12" spans="1:26" s="70" customFormat="1" ht="14.9" customHeight="1">
      <c r="A12" s="360" t="s">
        <v>3</v>
      </c>
      <c r="B12" s="357" t="s">
        <v>117</v>
      </c>
      <c r="C12" s="357">
        <v>2023</v>
      </c>
      <c r="D12" s="357">
        <v>2024</v>
      </c>
      <c r="E12" s="357">
        <v>2025</v>
      </c>
      <c r="F12" s="357">
        <v>2026</v>
      </c>
      <c r="G12" s="355" t="s">
        <v>118</v>
      </c>
      <c r="P12" s="360" t="s">
        <v>39</v>
      </c>
      <c r="Q12" s="357" t="s">
        <v>117</v>
      </c>
      <c r="R12" s="357">
        <v>2023</v>
      </c>
      <c r="S12" s="357">
        <v>2024</v>
      </c>
      <c r="T12" s="357">
        <v>2025</v>
      </c>
      <c r="U12" s="357">
        <v>2026</v>
      </c>
      <c r="V12" s="355" t="s">
        <v>118</v>
      </c>
    </row>
    <row r="13" spans="1:26" s="70" customFormat="1" ht="23.15" customHeight="1">
      <c r="A13" s="361"/>
      <c r="B13" s="358"/>
      <c r="C13" s="358"/>
      <c r="D13" s="358"/>
      <c r="E13" s="358"/>
      <c r="F13" s="358"/>
      <c r="G13" s="356"/>
      <c r="I13" s="367"/>
      <c r="J13" s="367"/>
      <c r="K13" s="367"/>
      <c r="P13" s="361"/>
      <c r="Q13" s="358"/>
      <c r="R13" s="358"/>
      <c r="S13" s="358"/>
      <c r="T13" s="358"/>
      <c r="U13" s="358"/>
      <c r="V13" s="356"/>
      <c r="W13" s="84"/>
    </row>
    <row r="14" spans="1:26" s="5" customFormat="1">
      <c r="A14" s="91" t="s">
        <v>5</v>
      </c>
      <c r="B14" s="72">
        <v>29.608599999999999</v>
      </c>
      <c r="C14" s="72">
        <v>25.882999999999999</v>
      </c>
      <c r="D14" s="72">
        <v>25.236000000000001</v>
      </c>
      <c r="E14" s="72">
        <v>24.443000000000001</v>
      </c>
      <c r="F14" s="72">
        <v>22.273</v>
      </c>
      <c r="G14" s="101">
        <f>F14/E14-1</f>
        <v>-8.8777973243873598E-2</v>
      </c>
      <c r="H14" s="8"/>
      <c r="P14" s="91" t="s">
        <v>5</v>
      </c>
      <c r="Q14" s="113">
        <v>8415.8780000000006</v>
      </c>
      <c r="R14" s="113">
        <v>7328.2089999999998</v>
      </c>
      <c r="S14" s="113">
        <v>7164.7820000000002</v>
      </c>
      <c r="T14" s="113">
        <v>7052.1170000000002</v>
      </c>
      <c r="U14" s="113">
        <v>6543.5249999999996</v>
      </c>
      <c r="V14" s="101">
        <f>U14/T14-1</f>
        <v>-7.2119053044639059E-2</v>
      </c>
      <c r="W14" s="7"/>
      <c r="X14" s="7">
        <f>D14-Evol_abattage_total_veaux!D14-Evol_abattages_total_génisses!D14-Evol_abattages_total_vaches!D14</f>
        <v>4.902000000000001</v>
      </c>
      <c r="Y14" s="7">
        <f>E14-Evol_abattage_total_veaux!E14-Evol_abattages_total_génisses!E14-Evol_abattages_total_vaches!E14</f>
        <v>4.0560000000000009</v>
      </c>
      <c r="Z14" s="7">
        <f>F14-Evol_abattage_total_veaux!F14-Evol_abattages_total_génisses!F14-Evol_abattages_total_vaches!F14</f>
        <v>3.964999999999999</v>
      </c>
    </row>
    <row r="15" spans="1:26" s="5" customFormat="1">
      <c r="A15" s="91" t="s">
        <v>6</v>
      </c>
      <c r="B15" s="72">
        <v>26.1982</v>
      </c>
      <c r="C15" s="72">
        <v>23.116</v>
      </c>
      <c r="D15" s="72">
        <v>23.285</v>
      </c>
      <c r="E15" s="72">
        <v>21.795000000000002</v>
      </c>
      <c r="F15" s="72">
        <v>20.553000000000001</v>
      </c>
      <c r="G15" s="101">
        <f t="shared" ref="G15:G17" si="0">F15/E15-1</f>
        <v>-5.6985547143840409E-2</v>
      </c>
      <c r="H15" s="8"/>
      <c r="P15" s="91" t="s">
        <v>6</v>
      </c>
      <c r="Q15" s="113">
        <v>7466.3735999999999</v>
      </c>
      <c r="R15" s="113">
        <v>6672.7510000000002</v>
      </c>
      <c r="S15" s="113">
        <v>6664.0690000000004</v>
      </c>
      <c r="T15" s="113">
        <v>6277.97</v>
      </c>
      <c r="U15" s="113">
        <v>6120.0029999999997</v>
      </c>
      <c r="V15" s="101">
        <f t="shared" ref="V15:V17" si="1">U15/T15-1</f>
        <v>-2.5162114505166588E-2</v>
      </c>
      <c r="W15" s="7"/>
      <c r="X15" s="7">
        <f>D15-Evol_abattage_total_veaux!D15-Evol_abattages_total_génisses!D15-Evol_abattages_total_vaches!D15</f>
        <v>4.644000000000001</v>
      </c>
      <c r="Y15" s="7">
        <f>E15-Evol_abattage_total_veaux!E15-Evol_abattages_total_génisses!E15-Evol_abattages_total_vaches!E15</f>
        <v>3.9480000000000022</v>
      </c>
      <c r="Z15" s="7">
        <f>F15-Evol_abattage_total_veaux!F15-Evol_abattages_total_génisses!F15-Evol_abattages_total_vaches!F15</f>
        <v>4.0070000000000006</v>
      </c>
    </row>
    <row r="16" spans="1:26" s="5" customFormat="1">
      <c r="A16" s="91" t="s">
        <v>7</v>
      </c>
      <c r="B16" s="72">
        <v>30.391999999999999</v>
      </c>
      <c r="C16" s="72">
        <v>27.619</v>
      </c>
      <c r="D16" s="72">
        <v>24.805</v>
      </c>
      <c r="E16" s="72">
        <v>23.419</v>
      </c>
      <c r="F16" s="72">
        <v>22.805</v>
      </c>
      <c r="G16" s="101">
        <f t="shared" si="0"/>
        <v>-2.6218028096844481E-2</v>
      </c>
      <c r="H16" s="8"/>
      <c r="P16" s="91" t="s">
        <v>7</v>
      </c>
      <c r="Q16" s="113">
        <v>8755.7157999999999</v>
      </c>
      <c r="R16" s="113">
        <v>8063.0590000000002</v>
      </c>
      <c r="S16" s="113">
        <v>7209.2030000000004</v>
      </c>
      <c r="T16" s="113">
        <v>6697.0140000000001</v>
      </c>
      <c r="U16" s="113">
        <v>6903.6639999999998</v>
      </c>
      <c r="V16" s="101">
        <f t="shared" si="1"/>
        <v>3.0857035687845258E-2</v>
      </c>
      <c r="W16" s="7"/>
      <c r="X16" s="7">
        <f>D16-Evol_abattage_total_veaux!D16-Evol_abattages_total_génisses!D16-Evol_abattages_total_vaches!D16</f>
        <v>4.8129999999999997</v>
      </c>
      <c r="Y16" s="7">
        <f>E16-Evol_abattage_total_veaux!E16-Evol_abattages_total_génisses!E16-Evol_abattages_total_vaches!E16</f>
        <v>4.1430000000000016</v>
      </c>
      <c r="Z16" s="7">
        <f>F16-Evol_abattage_total_veaux!F16-Evol_abattages_total_génisses!F16-Evol_abattages_total_vaches!F16</f>
        <v>4.3370000000000015</v>
      </c>
    </row>
    <row r="17" spans="1:26" s="5" customFormat="1">
      <c r="A17" s="91" t="s">
        <v>8</v>
      </c>
      <c r="B17" s="72">
        <v>29.462800000000001</v>
      </c>
      <c r="C17" s="72">
        <v>23.318999999999999</v>
      </c>
      <c r="D17" s="72">
        <v>24.655999999999999</v>
      </c>
      <c r="E17" s="72">
        <v>23.974</v>
      </c>
      <c r="F17" s="72">
        <v>22.475999999999999</v>
      </c>
      <c r="G17" s="101">
        <f t="shared" si="0"/>
        <v>-6.2484358054559097E-2</v>
      </c>
      <c r="H17" s="8"/>
      <c r="P17" s="91" t="s">
        <v>8</v>
      </c>
      <c r="Q17" s="113">
        <v>8574.8961999999992</v>
      </c>
      <c r="R17" s="113">
        <v>6748.9059999999999</v>
      </c>
      <c r="S17" s="113">
        <v>7130.7449999999999</v>
      </c>
      <c r="T17" s="113">
        <v>7165.6930000000002</v>
      </c>
      <c r="U17" s="113">
        <v>6825.5540000000001</v>
      </c>
      <c r="V17" s="101">
        <f t="shared" si="1"/>
        <v>-4.7467704798405452E-2</v>
      </c>
      <c r="W17" s="7"/>
      <c r="X17" s="7">
        <f>D17-Evol_abattage_total_veaux!D17-Evol_abattages_total_génisses!D17-Evol_abattages_total_vaches!D17</f>
        <v>4.5469999999999997</v>
      </c>
      <c r="Y17" s="7">
        <f>E17-Evol_abattage_total_veaux!E17-Evol_abattages_total_génisses!E17-Evol_abattages_total_vaches!E17</f>
        <v>4.0060000000000002</v>
      </c>
      <c r="Z17" s="7">
        <f>F17-Evol_abattage_total_veaux!F17-Evol_abattages_total_génisses!F17-Evol_abattages_total_vaches!F17</f>
        <v>4.0469999999999997</v>
      </c>
    </row>
    <row r="18" spans="1:26" s="5" customFormat="1">
      <c r="A18" s="91" t="s">
        <v>9</v>
      </c>
      <c r="B18" s="72">
        <v>29.058800000000002</v>
      </c>
      <c r="C18" s="72">
        <v>25.064</v>
      </c>
      <c r="D18" s="72">
        <v>24.779</v>
      </c>
      <c r="E18" s="72">
        <v>21.908999999999999</v>
      </c>
      <c r="F18" s="72"/>
      <c r="G18" s="101"/>
      <c r="H18" s="8"/>
      <c r="P18" s="91" t="s">
        <v>9</v>
      </c>
      <c r="Q18" s="113">
        <v>8460.4923999999992</v>
      </c>
      <c r="R18" s="113">
        <v>7281.1360000000004</v>
      </c>
      <c r="S18" s="113">
        <v>7226.884</v>
      </c>
      <c r="T18" s="113">
        <v>6517.9859999999999</v>
      </c>
      <c r="U18" s="113"/>
      <c r="V18" s="101"/>
      <c r="W18" s="7"/>
      <c r="X18" s="7">
        <f>D18-Evol_abattage_total_veaux!D18-Evol_abattages_total_génisses!D18-Evol_abattages_total_vaches!D18</f>
        <v>4.2460000000000004</v>
      </c>
      <c r="Y18" s="7">
        <f>E18-Evol_abattage_total_veaux!E18-Evol_abattages_total_génisses!E18-Evol_abattages_total_vaches!E18</f>
        <v>3.5229999999999997</v>
      </c>
      <c r="Z18" s="7">
        <f>F18-Evol_abattage_total_veaux!F18-Evol_abattages_total_génisses!F18-Evol_abattages_total_vaches!F18</f>
        <v>0</v>
      </c>
    </row>
    <row r="19" spans="1:26" s="5" customFormat="1">
      <c r="A19" s="91" t="s">
        <v>10</v>
      </c>
      <c r="B19" s="72">
        <v>28.15</v>
      </c>
      <c r="C19" s="72">
        <v>24.427</v>
      </c>
      <c r="D19" s="72">
        <v>21.74</v>
      </c>
      <c r="E19" s="72">
        <v>21.638999999999999</v>
      </c>
      <c r="F19" s="72"/>
      <c r="G19" s="101"/>
      <c r="H19" s="8"/>
      <c r="P19" s="91" t="s">
        <v>10</v>
      </c>
      <c r="Q19" s="113">
        <v>8284.0444000000007</v>
      </c>
      <c r="R19" s="113">
        <v>7156.1580000000004</v>
      </c>
      <c r="S19" s="113">
        <v>6299.165</v>
      </c>
      <c r="T19" s="113">
        <v>6411.7060000000001</v>
      </c>
      <c r="U19" s="113"/>
      <c r="V19" s="101"/>
      <c r="W19" s="7"/>
      <c r="X19" s="7">
        <f>D19-Evol_abattage_total_veaux!D19-Evol_abattages_total_génisses!D19-Evol_abattages_total_vaches!D19</f>
        <v>3.8649999999999975</v>
      </c>
      <c r="Y19" s="7">
        <f>E19-Evol_abattage_total_veaux!E19-Evol_abattages_total_génisses!E19-Evol_abattages_total_vaches!E19</f>
        <v>3.5439999999999978</v>
      </c>
      <c r="Z19" s="7">
        <f>F19-Evol_abattage_total_veaux!F19-Evol_abattages_total_génisses!F19-Evol_abattages_total_vaches!F19</f>
        <v>0</v>
      </c>
    </row>
    <row r="20" spans="1:26" s="6" customFormat="1" ht="13" customHeight="1">
      <c r="A20" s="91" t="s">
        <v>11</v>
      </c>
      <c r="B20" s="72">
        <v>27.700199999999999</v>
      </c>
      <c r="C20" s="72">
        <v>21.879000000000001</v>
      </c>
      <c r="D20" s="72">
        <v>23.614999999999998</v>
      </c>
      <c r="E20" s="72">
        <v>22.664000000000001</v>
      </c>
      <c r="F20" s="72"/>
      <c r="G20" s="101"/>
      <c r="H20" s="8"/>
      <c r="P20" s="91" t="s">
        <v>11</v>
      </c>
      <c r="Q20" s="113">
        <v>8233.9182000000001</v>
      </c>
      <c r="R20" s="113">
        <v>6358.3770000000004</v>
      </c>
      <c r="S20" s="113">
        <v>7000.4459999999999</v>
      </c>
      <c r="T20" s="113">
        <v>6900.6</v>
      </c>
      <c r="U20" s="113"/>
      <c r="V20" s="101"/>
      <c r="W20" s="7"/>
      <c r="X20" s="7">
        <f>D20-Evol_abattage_total_veaux!D20-Evol_abattages_total_génisses!D20-Evol_abattages_total_vaches!D20</f>
        <v>4.2129999999999992</v>
      </c>
      <c r="Y20" s="7">
        <f>E20-Evol_abattage_total_veaux!E20-Evol_abattages_total_génisses!E20-Evol_abattages_total_vaches!E20</f>
        <v>3.4350000000000023</v>
      </c>
      <c r="Z20" s="7">
        <f>F20-Evol_abattage_total_veaux!F20-Evol_abattages_total_génisses!F20-Evol_abattages_total_vaches!F20</f>
        <v>0</v>
      </c>
    </row>
    <row r="21" spans="1:26" s="5" customFormat="1" ht="13" customHeight="1">
      <c r="A21" s="91" t="s">
        <v>12</v>
      </c>
      <c r="B21" s="72">
        <v>27.8506</v>
      </c>
      <c r="C21" s="72">
        <v>23.399000000000001</v>
      </c>
      <c r="D21" s="72">
        <v>22.004999999999999</v>
      </c>
      <c r="E21" s="72">
        <v>20.521999999999998</v>
      </c>
      <c r="F21" s="72"/>
      <c r="G21" s="101"/>
      <c r="H21" s="8"/>
      <c r="P21" s="91" t="s">
        <v>12</v>
      </c>
      <c r="Q21" s="113">
        <v>8240.0378000000001</v>
      </c>
      <c r="R21" s="113">
        <v>6845.4350000000004</v>
      </c>
      <c r="S21" s="113">
        <v>6456.076</v>
      </c>
      <c r="T21" s="113">
        <v>6096.3540000000003</v>
      </c>
      <c r="U21" s="113"/>
      <c r="V21" s="101"/>
      <c r="W21" s="7"/>
      <c r="X21" s="7">
        <f>D21-Evol_abattage_total_veaux!D21-Evol_abattages_total_génisses!D21-Evol_abattages_total_vaches!D21</f>
        <v>3.532</v>
      </c>
      <c r="Y21" s="7">
        <f>E21-Evol_abattage_total_veaux!E21-Evol_abattages_total_génisses!E21-Evol_abattages_total_vaches!E21</f>
        <v>3.0519999999999987</v>
      </c>
      <c r="Z21" s="7">
        <f>F21-Evol_abattage_total_veaux!F21-Evol_abattages_total_génisses!F21-Evol_abattages_total_vaches!F21</f>
        <v>0</v>
      </c>
    </row>
    <row r="22" spans="1:26" s="5" customFormat="1" ht="13" customHeight="1">
      <c r="A22" s="91" t="s">
        <v>13</v>
      </c>
      <c r="B22" s="72">
        <v>29.405000000000001</v>
      </c>
      <c r="C22" s="72">
        <v>24.08</v>
      </c>
      <c r="D22" s="72">
        <v>24.573</v>
      </c>
      <c r="E22" s="72">
        <v>23.727</v>
      </c>
      <c r="F22" s="72"/>
      <c r="G22" s="101"/>
      <c r="H22" s="8"/>
      <c r="P22" s="91" t="s">
        <v>13</v>
      </c>
      <c r="Q22" s="113">
        <v>8421.4789999999994</v>
      </c>
      <c r="R22" s="113">
        <v>6829.9530000000004</v>
      </c>
      <c r="S22" s="113">
        <v>6989.8760000000002</v>
      </c>
      <c r="T22" s="113">
        <v>6870.4679999999998</v>
      </c>
      <c r="U22" s="113"/>
      <c r="V22" s="101"/>
      <c r="W22" s="7"/>
      <c r="X22" s="7">
        <f>D22-Evol_abattage_total_veaux!D22-Evol_abattages_total_génisses!D22-Evol_abattages_total_vaches!D22</f>
        <v>4.681</v>
      </c>
      <c r="Y22" s="7">
        <f>E22-Evol_abattage_total_veaux!E22-Evol_abattages_total_génisses!E22-Evol_abattages_total_vaches!E22</f>
        <v>3.8870000000000013</v>
      </c>
      <c r="Z22" s="7">
        <f>F22-Evol_abattage_total_veaux!F22-Evol_abattages_total_génisses!F22-Evol_abattages_total_vaches!F22</f>
        <v>0</v>
      </c>
    </row>
    <row r="23" spans="1:26" s="5" customFormat="1" ht="13" customHeight="1">
      <c r="A23" s="91" t="s">
        <v>14</v>
      </c>
      <c r="B23" s="72">
        <v>30.603000000000002</v>
      </c>
      <c r="C23" s="72">
        <v>25.913</v>
      </c>
      <c r="D23" s="72">
        <v>26.913</v>
      </c>
      <c r="E23" s="72">
        <v>24.244</v>
      </c>
      <c r="F23" s="72"/>
      <c r="G23" s="194"/>
      <c r="H23" s="8"/>
      <c r="P23" s="91" t="s">
        <v>14</v>
      </c>
      <c r="Q23" s="113">
        <v>8724.7312000000002</v>
      </c>
      <c r="R23" s="113">
        <v>7273.2470000000003</v>
      </c>
      <c r="S23" s="113">
        <v>7824.3040000000001</v>
      </c>
      <c r="T23" s="113">
        <v>7189.7420000000002</v>
      </c>
      <c r="U23" s="113"/>
      <c r="V23" s="194"/>
      <c r="W23" s="7"/>
      <c r="X23" s="7">
        <f>D23-Evol_abattage_total_veaux!D23-Evol_abattages_total_génisses!D23-Evol_abattages_total_vaches!D23</f>
        <v>4.6280000000000019</v>
      </c>
      <c r="Y23" s="7">
        <f>E23-Evol_abattage_total_veaux!E23-Evol_abattages_total_génisses!E23-Evol_abattages_total_vaches!E23</f>
        <v>3.9480000000000004</v>
      </c>
      <c r="Z23" s="7">
        <f>F23-Evol_abattage_total_veaux!F23-Evol_abattages_total_génisses!F23-Evol_abattages_total_vaches!F23</f>
        <v>0</v>
      </c>
    </row>
    <row r="24" spans="1:26" s="5" customFormat="1" ht="13" customHeight="1">
      <c r="A24" s="91" t="s">
        <v>15</v>
      </c>
      <c r="B24" s="72">
        <v>29.062999999999999</v>
      </c>
      <c r="C24" s="72">
        <v>25.47</v>
      </c>
      <c r="D24" s="72">
        <v>23.693000000000001</v>
      </c>
      <c r="E24" s="72">
        <v>21.606000000000002</v>
      </c>
      <c r="F24" s="72"/>
      <c r="G24" s="194"/>
      <c r="H24" s="8"/>
      <c r="P24" s="91" t="s">
        <v>15</v>
      </c>
      <c r="Q24" s="113">
        <v>8274.2836000000007</v>
      </c>
      <c r="R24" s="113">
        <v>7177.8239999999996</v>
      </c>
      <c r="S24" s="113">
        <v>6815.4759999999997</v>
      </c>
      <c r="T24" s="113">
        <v>6468.634</v>
      </c>
      <c r="U24" s="113"/>
      <c r="V24" s="194"/>
      <c r="W24" s="7"/>
      <c r="X24" s="7">
        <f>D24-Evol_abattage_total_veaux!D24-Evol_abattages_total_génisses!D24-Evol_abattages_total_vaches!D24</f>
        <v>3.9820000000000029</v>
      </c>
      <c r="Y24" s="7">
        <f>E24-Evol_abattage_total_veaux!E24-Evol_abattages_total_génisses!E24-Evol_abattages_total_vaches!E24</f>
        <v>3.3820000000000006</v>
      </c>
      <c r="Z24" s="7">
        <f>F24-Evol_abattage_total_veaux!F24-Evol_abattages_total_génisses!F24-Evol_abattages_total_vaches!F24</f>
        <v>0</v>
      </c>
    </row>
    <row r="25" spans="1:26" s="5" customFormat="1" ht="13" customHeight="1">
      <c r="A25" s="92" t="s">
        <v>16</v>
      </c>
      <c r="B25" s="72">
        <v>27.486599999999999</v>
      </c>
      <c r="C25" s="72">
        <v>22.646999999999998</v>
      </c>
      <c r="D25" s="72">
        <v>24.062000000000001</v>
      </c>
      <c r="E25" s="72">
        <v>24.175000000000001</v>
      </c>
      <c r="F25" s="72"/>
      <c r="G25" s="194"/>
      <c r="H25" s="8"/>
      <c r="P25" s="92" t="s">
        <v>16</v>
      </c>
      <c r="Q25" s="113">
        <v>7893.1486000000004</v>
      </c>
      <c r="R25" s="113">
        <v>6484.2240000000002</v>
      </c>
      <c r="S25" s="113">
        <v>6983.75</v>
      </c>
      <c r="T25" s="113">
        <v>7079.23</v>
      </c>
      <c r="U25" s="113"/>
      <c r="V25" s="194"/>
      <c r="W25" s="7"/>
      <c r="X25" s="7">
        <f>D25-Evol_abattage_total_veaux!D25-Evol_abattages_total_génisses!D25-Evol_abattages_total_vaches!D25</f>
        <v>4.277000000000001</v>
      </c>
      <c r="Y25" s="7">
        <f>E25-Evol_abattage_total_veaux!E25-Evol_abattages_total_génisses!E25-Evol_abattages_total_vaches!E25</f>
        <v>3.9850000000000012</v>
      </c>
      <c r="Z25" s="7">
        <f>F25-Evol_abattage_total_veaux!F25-Evol_abattages_total_génisses!F25-Evol_abattages_total_vaches!F25</f>
        <v>0</v>
      </c>
    </row>
    <row r="26" spans="1:26" s="5" customFormat="1" ht="13" customHeight="1">
      <c r="A26" s="93" t="s">
        <v>44</v>
      </c>
      <c r="B26" s="71">
        <f>SUM(B14:B19)</f>
        <v>172.87039999999999</v>
      </c>
      <c r="C26" s="71">
        <f t="shared" ref="C26:E26" si="2">SUM(C14:C19)</f>
        <v>149.428</v>
      </c>
      <c r="D26" s="71">
        <f>SUM(D14:D19)</f>
        <v>144.501</v>
      </c>
      <c r="E26" s="71">
        <f t="shared" si="2"/>
        <v>137.179</v>
      </c>
      <c r="F26" s="71"/>
      <c r="G26" s="175"/>
      <c r="H26" s="8"/>
      <c r="P26" s="93" t="s">
        <v>44</v>
      </c>
      <c r="Q26" s="71">
        <f>SUM(Q14:Q19)</f>
        <v>49957.400399999999</v>
      </c>
      <c r="R26" s="71">
        <f t="shared" ref="R26" si="3">SUM(R14:R19)</f>
        <v>43250.219000000005</v>
      </c>
      <c r="S26" s="71">
        <f>SUM(S14:S19)</f>
        <v>41694.847999999998</v>
      </c>
      <c r="T26" s="71">
        <f t="shared" ref="T26" si="4">SUM(T14:T19)</f>
        <v>40122.485999999997</v>
      </c>
      <c r="U26" s="71"/>
      <c r="V26" s="175"/>
      <c r="W26" s="7"/>
      <c r="X26" s="7"/>
      <c r="Y26" s="7"/>
    </row>
    <row r="27" spans="1:26" ht="13.5">
      <c r="A27" s="93" t="s">
        <v>36</v>
      </c>
      <c r="B27" s="71">
        <f>SUM(B14:B25)</f>
        <v>344.97879999999998</v>
      </c>
      <c r="C27" s="71">
        <f t="shared" ref="C27:E27" si="5">SUM(C14:C25)</f>
        <v>292.81599999999997</v>
      </c>
      <c r="D27" s="71">
        <f t="shared" si="5"/>
        <v>289.36200000000002</v>
      </c>
      <c r="E27" s="71">
        <f t="shared" si="5"/>
        <v>274.11700000000002</v>
      </c>
      <c r="F27" s="71"/>
      <c r="G27" s="175"/>
      <c r="P27" s="93" t="s">
        <v>36</v>
      </c>
      <c r="Q27" s="71">
        <f>SUM(Q14:Q25)</f>
        <v>99744.998800000001</v>
      </c>
      <c r="R27" s="71">
        <f t="shared" ref="R27:T27" si="6">SUM(R14:R25)</f>
        <v>84219.278999999995</v>
      </c>
      <c r="S27" s="71">
        <f t="shared" si="6"/>
        <v>83764.775999999998</v>
      </c>
      <c r="T27" s="71">
        <f t="shared" si="6"/>
        <v>80727.513999999996</v>
      </c>
      <c r="U27" s="71"/>
      <c r="V27" s="175"/>
      <c r="W27" s="7"/>
      <c r="X27" s="7"/>
    </row>
    <row r="28" spans="1:26" ht="13.5">
      <c r="A28" s="94" t="s">
        <v>37</v>
      </c>
      <c r="B28" s="90"/>
      <c r="C28" s="90"/>
      <c r="D28" s="197">
        <f>D27/C27-1</f>
        <v>-1.179580350800491E-2</v>
      </c>
      <c r="E28" s="197">
        <f>E27/D27-1</f>
        <v>-5.2684872236160918E-2</v>
      </c>
      <c r="F28" s="90"/>
      <c r="G28" s="192">
        <f>(F14+F15+F16+F17)/(E14+E15+E16+E17)-1</f>
        <v>-5.8997554228834459E-2</v>
      </c>
      <c r="P28" s="94" t="s">
        <v>37</v>
      </c>
      <c r="Q28" s="90"/>
      <c r="R28" s="90"/>
      <c r="S28" s="197">
        <f>S27/R27-1</f>
        <v>-5.3966622060490632E-3</v>
      </c>
      <c r="T28" s="197">
        <f>T27/S27-1</f>
        <v>-3.6259417681723471E-2</v>
      </c>
      <c r="U28" s="90"/>
      <c r="V28" s="192">
        <f>(U14+U15+U16+U17)/(T14+T15+T16+T17)-1</f>
        <v>-2.9421323899265328E-2</v>
      </c>
      <c r="W28" s="95"/>
      <c r="X28" s="7"/>
    </row>
    <row r="29" spans="1:26" ht="13.5">
      <c r="A29" s="83"/>
      <c r="B29" s="61"/>
      <c r="C29" s="95"/>
      <c r="D29" s="95"/>
      <c r="E29" s="95"/>
      <c r="F29" s="95"/>
      <c r="G29" s="95"/>
      <c r="P29" s="83"/>
      <c r="Q29" s="61"/>
      <c r="R29" s="95"/>
      <c r="S29" s="95"/>
      <c r="T29" s="95"/>
      <c r="U29" s="95"/>
      <c r="V29" s="95"/>
      <c r="W29" s="7"/>
      <c r="X29" s="7"/>
    </row>
    <row r="30" spans="1:26" s="70" customFormat="1">
      <c r="A30" s="100" t="s">
        <v>42</v>
      </c>
      <c r="B30" s="189">
        <f>B27/B31</f>
        <v>7.6680641775949215E-2</v>
      </c>
      <c r="C30" s="189">
        <f t="shared" ref="C30:E30" si="7">C27/C31</f>
        <v>7.2220234027140784E-2</v>
      </c>
      <c r="D30" s="189">
        <f t="shared" si="7"/>
        <v>7.2285581029812598E-2</v>
      </c>
      <c r="E30" s="189">
        <f t="shared" si="7"/>
        <v>7.1368911953251971E-2</v>
      </c>
      <c r="F30" s="189">
        <f>SUM(F14:F23)/F31</f>
        <v>7.0375195393466733E-2</v>
      </c>
      <c r="G30" s="189"/>
      <c r="P30" s="100" t="s">
        <v>42</v>
      </c>
      <c r="Q30" s="189">
        <f>Q27/Q31</f>
        <v>6.9893510327667371E-2</v>
      </c>
      <c r="R30" s="189">
        <f>R27/R31</f>
        <v>6.4524453183560412E-2</v>
      </c>
      <c r="S30" s="189">
        <f>S27/S31</f>
        <v>6.4301846289153169E-2</v>
      </c>
      <c r="T30" s="189">
        <f t="shared" ref="T30" si="8">T27/T31</f>
        <v>6.365337727307864E-2</v>
      </c>
      <c r="U30" s="189">
        <f>SUM(U14:U23)/U31</f>
        <v>6.2912740409735476E-2</v>
      </c>
      <c r="V30" s="189"/>
      <c r="W30" s="84"/>
      <c r="X30" s="84"/>
    </row>
    <row r="31" spans="1:26" ht="13.5">
      <c r="A31" s="100" t="s">
        <v>41</v>
      </c>
      <c r="B31" s="186">
        <v>4498.9034000000001</v>
      </c>
      <c r="C31" s="187">
        <v>4054.4870000000001</v>
      </c>
      <c r="D31" s="187">
        <v>4003.0390000000002</v>
      </c>
      <c r="E31" s="187">
        <v>3840.846</v>
      </c>
      <c r="F31" s="187">
        <v>1251.961</v>
      </c>
      <c r="G31" s="187"/>
      <c r="P31" s="100" t="s">
        <v>41</v>
      </c>
      <c r="Q31" s="186">
        <v>1427099.5737999999</v>
      </c>
      <c r="R31" s="187">
        <v>1305230.4180000001</v>
      </c>
      <c r="S31" s="187">
        <v>1302680.7290000001</v>
      </c>
      <c r="T31" s="187">
        <v>1268236.148</v>
      </c>
      <c r="U31" s="187">
        <v>419513.533</v>
      </c>
      <c r="V31" s="187"/>
      <c r="W31" s="7"/>
      <c r="X31" s="7"/>
    </row>
    <row r="32" spans="1:26" ht="13.5">
      <c r="A32" s="100" t="s">
        <v>43</v>
      </c>
      <c r="B32" s="188"/>
      <c r="C32" s="189"/>
      <c r="D32" s="189">
        <f>D31/C31-1</f>
        <v>-1.2689151549875488E-2</v>
      </c>
      <c r="E32" s="189">
        <f>E31/D31-1</f>
        <v>-4.051746685455726E-2</v>
      </c>
      <c r="F32" s="189"/>
      <c r="G32" s="189"/>
      <c r="P32" s="100" t="s">
        <v>43</v>
      </c>
      <c r="Q32" s="188"/>
      <c r="R32" s="189"/>
      <c r="S32" s="189">
        <f>S31/R31-1</f>
        <v>-1.9534397642271273E-3</v>
      </c>
      <c r="T32" s="189">
        <f>T31/S31-1</f>
        <v>-2.6441306939760545E-2</v>
      </c>
      <c r="U32" s="189"/>
      <c r="V32" s="189"/>
      <c r="W32" s="7"/>
      <c r="X32" s="7"/>
    </row>
    <row r="33" spans="1:26" s="73" customFormat="1" ht="16">
      <c r="A33" s="73" t="s">
        <v>17</v>
      </c>
      <c r="F33" s="65"/>
      <c r="G33" s="173"/>
      <c r="J33" s="89" t="s">
        <v>17</v>
      </c>
      <c r="P33" s="73" t="s">
        <v>17</v>
      </c>
      <c r="Y33" s="85"/>
      <c r="Z33" s="85"/>
    </row>
    <row r="34" spans="1:26" s="73" customFormat="1" ht="16">
      <c r="D34" s="166"/>
      <c r="E34" s="166"/>
      <c r="U34" s="65"/>
      <c r="Y34" s="85"/>
      <c r="Z34" s="85"/>
    </row>
    <row r="35" spans="1:26" s="73" customFormat="1" ht="16">
      <c r="Y35" s="85"/>
      <c r="Z35" s="85"/>
    </row>
    <row r="36" spans="1:26" s="73" customFormat="1" ht="23.5" customHeight="1">
      <c r="A36" s="363" t="s">
        <v>99</v>
      </c>
      <c r="B36" s="363"/>
      <c r="C36" s="363"/>
      <c r="D36" s="363"/>
      <c r="E36" s="363"/>
      <c r="F36" s="363"/>
      <c r="G36" s="363"/>
      <c r="H36" s="363"/>
      <c r="I36" s="363"/>
      <c r="J36" s="363"/>
      <c r="K36" s="363"/>
      <c r="L36" s="363"/>
      <c r="M36" s="363"/>
      <c r="N36" s="363"/>
      <c r="O36" s="363"/>
      <c r="P36" s="363"/>
      <c r="Q36" s="363"/>
      <c r="R36" s="363"/>
      <c r="S36" s="363"/>
      <c r="T36" s="363"/>
      <c r="U36" s="363"/>
      <c r="V36" s="363"/>
      <c r="Y36" s="85"/>
      <c r="Z36" s="85"/>
    </row>
    <row r="37" spans="1:26" s="73" customFormat="1" ht="15.75" customHeight="1">
      <c r="A37" s="363"/>
      <c r="B37" s="363"/>
      <c r="C37" s="363"/>
      <c r="D37" s="363"/>
      <c r="E37" s="363"/>
      <c r="F37" s="363"/>
      <c r="G37" s="363"/>
      <c r="H37" s="363"/>
      <c r="I37" s="363"/>
      <c r="J37" s="363"/>
      <c r="K37" s="363"/>
      <c r="L37" s="363"/>
      <c r="M37" s="363"/>
      <c r="N37" s="363"/>
      <c r="O37" s="363"/>
      <c r="P37" s="363"/>
      <c r="Q37" s="363"/>
      <c r="R37" s="363"/>
      <c r="S37" s="363"/>
      <c r="T37" s="363"/>
      <c r="U37" s="363"/>
      <c r="V37" s="363"/>
      <c r="Y37" s="85"/>
      <c r="Z37" s="85"/>
    </row>
    <row r="38" spans="1:26" s="73" customFormat="1" ht="25.4" customHeight="1">
      <c r="C38" s="367"/>
      <c r="D38" s="367"/>
      <c r="E38" s="367"/>
      <c r="F38" s="367"/>
      <c r="G38" s="367"/>
      <c r="H38" s="367"/>
      <c r="I38" s="367"/>
      <c r="J38" s="367"/>
      <c r="K38" s="367"/>
      <c r="L38" s="367"/>
      <c r="M38" s="367"/>
      <c r="N38" s="367"/>
      <c r="O38" s="367"/>
      <c r="P38" s="367"/>
      <c r="Q38" s="82"/>
      <c r="Y38" s="85"/>
      <c r="Z38" s="85"/>
    </row>
    <row r="39" spans="1:26" s="70" customFormat="1" ht="18.5">
      <c r="A39" s="79" t="s">
        <v>49</v>
      </c>
      <c r="B39" s="87"/>
      <c r="C39" s="88"/>
      <c r="D39" s="88"/>
      <c r="E39" s="88"/>
      <c r="F39" s="88"/>
      <c r="G39" s="88"/>
      <c r="P39" s="79" t="s">
        <v>50</v>
      </c>
      <c r="Q39" s="81"/>
      <c r="R39" s="82"/>
      <c r="S39" s="82"/>
      <c r="T39" s="82"/>
      <c r="U39" s="82"/>
      <c r="V39" s="82"/>
      <c r="Y39" s="85"/>
      <c r="Z39" s="85"/>
    </row>
    <row r="40" spans="1:26" s="5" customFormat="1" ht="12.75" customHeight="1">
      <c r="A40" s="96" t="s">
        <v>40</v>
      </c>
      <c r="B40" s="79"/>
      <c r="C40" s="97">
        <f>C56/$C$27</f>
        <v>0.20076771761105955</v>
      </c>
      <c r="D40" s="97">
        <f>D56/$D$27</f>
        <v>0.18865987932071243</v>
      </c>
      <c r="E40" s="97">
        <f>E56/$E$27</f>
        <v>0.18190042937869597</v>
      </c>
      <c r="F40" s="6"/>
      <c r="H40" s="368"/>
      <c r="I40" s="368"/>
      <c r="J40" s="368"/>
      <c r="K40" s="368"/>
      <c r="L40" s="368"/>
      <c r="M40" s="368"/>
      <c r="N40" s="58"/>
      <c r="O40" s="2"/>
      <c r="R40" s="6"/>
      <c r="S40" s="6"/>
      <c r="T40" s="6"/>
      <c r="U40" s="6"/>
      <c r="Y40" s="9"/>
      <c r="Z40" s="9"/>
    </row>
    <row r="41" spans="1:26" s="5" customFormat="1" ht="14.65" customHeight="1">
      <c r="A41" s="360" t="s">
        <v>3</v>
      </c>
      <c r="B41" s="357" t="s">
        <v>117</v>
      </c>
      <c r="C41" s="357">
        <v>2023</v>
      </c>
      <c r="D41" s="357">
        <v>2024</v>
      </c>
      <c r="E41" s="357">
        <v>2025</v>
      </c>
      <c r="F41" s="357">
        <v>2026</v>
      </c>
      <c r="G41" s="355" t="s">
        <v>118</v>
      </c>
      <c r="P41" s="360" t="s">
        <v>39</v>
      </c>
      <c r="Q41" s="357" t="s">
        <v>117</v>
      </c>
      <c r="R41" s="357">
        <v>2023</v>
      </c>
      <c r="S41" s="357">
        <v>2024</v>
      </c>
      <c r="T41" s="357">
        <v>2025</v>
      </c>
      <c r="U41" s="357">
        <v>2026</v>
      </c>
      <c r="V41" s="355" t="s">
        <v>118</v>
      </c>
      <c r="Y41" s="9"/>
      <c r="Z41" s="9"/>
    </row>
    <row r="42" spans="1:26" s="5" customFormat="1" ht="18.649999999999999" customHeight="1">
      <c r="A42" s="361"/>
      <c r="B42" s="358"/>
      <c r="C42" s="358"/>
      <c r="D42" s="358"/>
      <c r="E42" s="358"/>
      <c r="F42" s="358"/>
      <c r="G42" s="356"/>
      <c r="J42" s="66"/>
      <c r="K42" s="67"/>
      <c r="L42" s="66"/>
      <c r="M42" s="66"/>
      <c r="N42" s="66"/>
      <c r="O42" s="66"/>
      <c r="P42" s="361"/>
      <c r="Q42" s="358"/>
      <c r="R42" s="358"/>
      <c r="S42" s="358"/>
      <c r="T42" s="358"/>
      <c r="U42" s="358"/>
      <c r="V42" s="356"/>
      <c r="Y42" s="9"/>
      <c r="Z42" s="9"/>
    </row>
    <row r="43" spans="1:26" s="5" customFormat="1" ht="13.5">
      <c r="A43" s="91" t="s">
        <v>5</v>
      </c>
      <c r="B43" s="72">
        <v>6.2557999999999998</v>
      </c>
      <c r="C43" s="72">
        <v>4.9539999999999997</v>
      </c>
      <c r="D43" s="72">
        <v>5.3650000000000002</v>
      </c>
      <c r="E43" s="72">
        <v>4.46</v>
      </c>
      <c r="F43" s="72">
        <v>3.8239999999999998</v>
      </c>
      <c r="G43" s="101">
        <f>F43/E43-1</f>
        <v>-0.14260089686098654</v>
      </c>
      <c r="H43" s="65"/>
      <c r="J43" s="365"/>
      <c r="K43" s="365"/>
      <c r="L43" s="365"/>
      <c r="M43" s="365"/>
      <c r="N43" s="365"/>
      <c r="O43" s="366"/>
      <c r="P43" s="91" t="s">
        <v>5</v>
      </c>
      <c r="Q43" s="113">
        <v>1942.6569999999999</v>
      </c>
      <c r="R43" s="113">
        <v>1533.373</v>
      </c>
      <c r="S43" s="113">
        <v>1724.155</v>
      </c>
      <c r="T43" s="113">
        <v>1440.7819999999999</v>
      </c>
      <c r="U43" s="113">
        <v>1286.548</v>
      </c>
      <c r="V43" s="101">
        <f>U43/T43-1</f>
        <v>-0.10704881099291907</v>
      </c>
      <c r="W43" s="7"/>
      <c r="X43" s="7"/>
      <c r="Y43" s="7"/>
      <c r="Z43" s="9"/>
    </row>
    <row r="44" spans="1:26" s="5" customFormat="1" ht="13.5">
      <c r="A44" s="91" t="s">
        <v>6</v>
      </c>
      <c r="B44" s="72">
        <v>5.5156000000000001</v>
      </c>
      <c r="C44" s="72">
        <v>5.093</v>
      </c>
      <c r="D44" s="72">
        <v>4.4889999999999999</v>
      </c>
      <c r="E44" s="72">
        <v>3.8479999999999999</v>
      </c>
      <c r="F44" s="72">
        <v>3.5870000000000002</v>
      </c>
      <c r="G44" s="101">
        <f t="shared" ref="G44:G46" si="9">F44/E44-1</f>
        <v>-6.7827442827442797E-2</v>
      </c>
      <c r="H44" s="7"/>
      <c r="I44" s="60"/>
      <c r="J44" s="66"/>
      <c r="K44" s="66"/>
      <c r="L44" s="66"/>
      <c r="M44" s="66"/>
      <c r="N44" s="66"/>
      <c r="O44" s="66"/>
      <c r="P44" s="91" t="s">
        <v>6</v>
      </c>
      <c r="Q44" s="113">
        <v>1708.1214</v>
      </c>
      <c r="R44" s="113">
        <v>1582.82</v>
      </c>
      <c r="S44" s="113">
        <v>1447.5409999999999</v>
      </c>
      <c r="T44" s="113">
        <v>1246.6969999999999</v>
      </c>
      <c r="U44" s="113">
        <v>1205.039</v>
      </c>
      <c r="V44" s="101">
        <f>U44/T44-1</f>
        <v>-3.3414694990041571E-2</v>
      </c>
      <c r="W44" s="7"/>
      <c r="X44" s="7"/>
      <c r="Y44" s="7"/>
      <c r="Z44" s="9"/>
    </row>
    <row r="45" spans="1:26" s="5" customFormat="1" ht="13.5">
      <c r="A45" s="91" t="s">
        <v>7</v>
      </c>
      <c r="B45" s="72">
        <v>6.3650000000000002</v>
      </c>
      <c r="C45" s="72">
        <v>5.9589999999999996</v>
      </c>
      <c r="D45" s="72">
        <v>4.7140000000000004</v>
      </c>
      <c r="E45" s="72">
        <v>4.2489999999999997</v>
      </c>
      <c r="F45" s="72">
        <v>3.63</v>
      </c>
      <c r="G45" s="101">
        <f t="shared" si="9"/>
        <v>-0.14568133678512585</v>
      </c>
      <c r="H45" s="7"/>
      <c r="I45" s="65"/>
      <c r="J45" s="66"/>
      <c r="K45" s="68"/>
      <c r="L45" s="66"/>
      <c r="M45" s="66"/>
      <c r="N45" s="66"/>
      <c r="O45" s="66"/>
      <c r="P45" s="91" t="s">
        <v>7</v>
      </c>
      <c r="Q45" s="113">
        <v>1992.5247999999999</v>
      </c>
      <c r="R45" s="113">
        <v>1894.2529999999999</v>
      </c>
      <c r="S45" s="113">
        <v>1509.55</v>
      </c>
      <c r="T45" s="113">
        <v>1381.1659999999999</v>
      </c>
      <c r="U45" s="113">
        <v>1243.722</v>
      </c>
      <c r="V45" s="101">
        <f t="shared" ref="V45:V46" si="10">U45/T45-1</f>
        <v>-9.9513020158329968E-2</v>
      </c>
      <c r="W45" s="7"/>
      <c r="X45" s="7"/>
      <c r="Y45" s="7"/>
      <c r="Z45" s="9"/>
    </row>
    <row r="46" spans="1:26" s="5" customFormat="1" ht="13.5">
      <c r="A46" s="91" t="s">
        <v>8</v>
      </c>
      <c r="B46" s="72">
        <v>6.1562000000000001</v>
      </c>
      <c r="C46" s="72">
        <v>4.96</v>
      </c>
      <c r="D46" s="72">
        <v>4.5069999999999997</v>
      </c>
      <c r="E46" s="72">
        <v>4.415</v>
      </c>
      <c r="F46" s="72">
        <v>3.492</v>
      </c>
      <c r="G46" s="101">
        <f t="shared" si="9"/>
        <v>-0.20906002265005663</v>
      </c>
      <c r="H46" s="7"/>
      <c r="J46" s="69"/>
      <c r="K46" s="66"/>
      <c r="L46" s="66"/>
      <c r="M46" s="66"/>
      <c r="N46" s="66"/>
      <c r="O46" s="66"/>
      <c r="P46" s="91" t="s">
        <v>8</v>
      </c>
      <c r="Q46" s="113">
        <v>1931.4792</v>
      </c>
      <c r="R46" s="113">
        <v>1569.85</v>
      </c>
      <c r="S46" s="113">
        <v>1440.0709999999999</v>
      </c>
      <c r="T46" s="113">
        <v>1472.7660000000001</v>
      </c>
      <c r="U46" s="113">
        <v>1195.001</v>
      </c>
      <c r="V46" s="101">
        <f t="shared" si="10"/>
        <v>-0.18860090469225943</v>
      </c>
      <c r="W46" s="7"/>
      <c r="X46" s="7"/>
      <c r="Y46" s="7"/>
      <c r="Z46" s="9"/>
    </row>
    <row r="47" spans="1:26" s="5" customFormat="1">
      <c r="A47" s="91" t="s">
        <v>9</v>
      </c>
      <c r="B47" s="72">
        <v>6.0082000000000004</v>
      </c>
      <c r="C47" s="72">
        <v>4.7910000000000004</v>
      </c>
      <c r="D47" s="72">
        <v>4.4820000000000002</v>
      </c>
      <c r="E47" s="72">
        <v>4.0199999999999996</v>
      </c>
      <c r="F47" s="72"/>
      <c r="G47" s="101"/>
      <c r="H47" s="7"/>
      <c r="K47" s="6"/>
      <c r="O47" s="10"/>
      <c r="P47" s="91" t="s">
        <v>9</v>
      </c>
      <c r="Q47" s="113">
        <v>1868.077</v>
      </c>
      <c r="R47" s="113">
        <v>1473.5940000000001</v>
      </c>
      <c r="S47" s="113">
        <v>1431.308</v>
      </c>
      <c r="T47" s="113">
        <v>1334.6420000000001</v>
      </c>
      <c r="U47" s="113"/>
      <c r="V47" s="101"/>
      <c r="W47" s="7"/>
      <c r="X47" s="7"/>
      <c r="Y47" s="7"/>
    </row>
    <row r="48" spans="1:26" s="5" customFormat="1">
      <c r="A48" s="91" t="s">
        <v>10</v>
      </c>
      <c r="B48" s="72">
        <v>5.8353999999999999</v>
      </c>
      <c r="C48" s="72">
        <v>4.63</v>
      </c>
      <c r="D48" s="72">
        <v>4.0439999999999996</v>
      </c>
      <c r="E48" s="72">
        <v>4.0149999999999997</v>
      </c>
      <c r="F48" s="72"/>
      <c r="G48" s="101"/>
      <c r="H48" s="7"/>
      <c r="O48" s="10"/>
      <c r="P48" s="91" t="s">
        <v>10</v>
      </c>
      <c r="Q48" s="113">
        <v>1817.0136</v>
      </c>
      <c r="R48" s="113">
        <v>1475.212</v>
      </c>
      <c r="S48" s="113">
        <v>1284.5450000000001</v>
      </c>
      <c r="T48" s="113">
        <v>1314.356</v>
      </c>
      <c r="U48" s="113"/>
      <c r="V48" s="101"/>
      <c r="W48" s="7"/>
      <c r="X48" s="7"/>
      <c r="Y48" s="7"/>
    </row>
    <row r="49" spans="1:26" s="6" customFormat="1" ht="13" customHeight="1">
      <c r="A49" s="91" t="s">
        <v>11</v>
      </c>
      <c r="B49" s="72">
        <v>5.4825999999999997</v>
      </c>
      <c r="C49" s="72">
        <v>4.335</v>
      </c>
      <c r="D49" s="72">
        <v>4.4080000000000004</v>
      </c>
      <c r="E49" s="72">
        <v>4.2539999999999996</v>
      </c>
      <c r="F49" s="72"/>
      <c r="G49" s="101"/>
      <c r="H49" s="7"/>
      <c r="O49" s="10"/>
      <c r="P49" s="91" t="s">
        <v>11</v>
      </c>
      <c r="Q49" s="113">
        <v>1697.7798</v>
      </c>
      <c r="R49" s="113">
        <v>1354.866</v>
      </c>
      <c r="S49" s="113">
        <v>1423.057</v>
      </c>
      <c r="T49" s="113">
        <v>1405.971</v>
      </c>
      <c r="U49" s="113"/>
      <c r="V49" s="101"/>
      <c r="W49" s="7"/>
      <c r="X49" s="7"/>
      <c r="Y49" s="7"/>
    </row>
    <row r="50" spans="1:26" s="5" customFormat="1" ht="13" customHeight="1">
      <c r="A50" s="91" t="s">
        <v>12</v>
      </c>
      <c r="B50" s="72">
        <v>5.6124000000000001</v>
      </c>
      <c r="C50" s="72">
        <v>4.4000000000000004</v>
      </c>
      <c r="D50" s="72">
        <v>3.8809999999999998</v>
      </c>
      <c r="E50" s="72">
        <v>3.7210000000000001</v>
      </c>
      <c r="F50" s="72"/>
      <c r="G50" s="101"/>
      <c r="H50" s="7"/>
      <c r="O50" s="10"/>
      <c r="P50" s="91" t="s">
        <v>12</v>
      </c>
      <c r="Q50" s="113">
        <v>1752.42</v>
      </c>
      <c r="R50" s="113">
        <v>1385.5509999999999</v>
      </c>
      <c r="S50" s="113">
        <v>1242.258</v>
      </c>
      <c r="T50" s="113">
        <v>1206.184</v>
      </c>
      <c r="U50" s="113"/>
      <c r="V50" s="101"/>
      <c r="W50" s="7"/>
      <c r="X50" s="7"/>
      <c r="Y50" s="7"/>
    </row>
    <row r="51" spans="1:26" s="5" customFormat="1" ht="13" customHeight="1">
      <c r="A51" s="91" t="s">
        <v>13</v>
      </c>
      <c r="B51" s="72">
        <v>5.9748000000000001</v>
      </c>
      <c r="C51" s="72">
        <v>4.8789999999999996</v>
      </c>
      <c r="D51" s="72">
        <v>4.4690000000000003</v>
      </c>
      <c r="E51" s="72">
        <v>4.0999999999999996</v>
      </c>
      <c r="F51" s="72"/>
      <c r="G51" s="101"/>
      <c r="H51" s="7"/>
      <c r="O51" s="10"/>
      <c r="P51" s="91" t="s">
        <v>13</v>
      </c>
      <c r="Q51" s="113">
        <v>1848.2360000000001</v>
      </c>
      <c r="R51" s="113">
        <v>1502.944</v>
      </c>
      <c r="S51" s="113">
        <v>1412.617</v>
      </c>
      <c r="T51" s="113">
        <v>1338.759</v>
      </c>
      <c r="U51" s="113"/>
      <c r="V51" s="101"/>
      <c r="W51" s="7"/>
      <c r="X51" s="7"/>
      <c r="Y51" s="7"/>
    </row>
    <row r="52" spans="1:26" s="5" customFormat="1" ht="13" customHeight="1">
      <c r="A52" s="91" t="s">
        <v>14</v>
      </c>
      <c r="B52" s="72">
        <v>6.3197999999999999</v>
      </c>
      <c r="C52" s="72">
        <v>5.2709999999999999</v>
      </c>
      <c r="D52" s="72">
        <v>5.0679999999999996</v>
      </c>
      <c r="E52" s="72">
        <v>4.633</v>
      </c>
      <c r="F52" s="72"/>
      <c r="G52" s="194"/>
      <c r="H52" s="7"/>
      <c r="O52" s="10"/>
      <c r="P52" s="91" t="s">
        <v>14</v>
      </c>
      <c r="Q52" s="113">
        <v>1946.8248000000001</v>
      </c>
      <c r="R52" s="113">
        <v>1616.998</v>
      </c>
      <c r="S52" s="113">
        <v>1612.7929999999999</v>
      </c>
      <c r="T52" s="113">
        <v>1524.703</v>
      </c>
      <c r="U52" s="113"/>
      <c r="V52" s="194"/>
      <c r="W52" s="7"/>
      <c r="X52" s="7"/>
      <c r="Y52" s="7"/>
    </row>
    <row r="53" spans="1:26" s="5" customFormat="1" ht="13" customHeight="1">
      <c r="A53" s="91" t="s">
        <v>15</v>
      </c>
      <c r="B53" s="72">
        <v>6.0141999999999998</v>
      </c>
      <c r="C53" s="72">
        <v>4.9530000000000003</v>
      </c>
      <c r="D53" s="72">
        <v>4.4459999999999997</v>
      </c>
      <c r="E53" s="72">
        <v>4.032</v>
      </c>
      <c r="F53" s="72"/>
      <c r="G53" s="194"/>
      <c r="H53" s="7"/>
      <c r="O53" s="10"/>
      <c r="P53" s="91" t="s">
        <v>15</v>
      </c>
      <c r="Q53" s="113">
        <v>1843.4767999999999</v>
      </c>
      <c r="R53" s="113">
        <v>1575.8710000000001</v>
      </c>
      <c r="S53" s="113">
        <v>1418.739</v>
      </c>
      <c r="T53" s="113">
        <v>1334.434</v>
      </c>
      <c r="U53" s="113"/>
      <c r="V53" s="194"/>
      <c r="W53" s="7"/>
      <c r="X53" s="7"/>
      <c r="Y53" s="7"/>
    </row>
    <row r="54" spans="1:26" s="5" customFormat="1" ht="13" customHeight="1">
      <c r="A54" s="92" t="s">
        <v>16</v>
      </c>
      <c r="B54" s="72">
        <v>5.2835999999999999</v>
      </c>
      <c r="C54" s="72">
        <v>4.5629999999999997</v>
      </c>
      <c r="D54" s="72">
        <v>4.718</v>
      </c>
      <c r="E54" s="72">
        <v>4.1150000000000002</v>
      </c>
      <c r="F54" s="72"/>
      <c r="G54" s="194"/>
      <c r="H54" s="7"/>
      <c r="K54" s="1"/>
      <c r="O54" s="10"/>
      <c r="P54" s="92" t="s">
        <v>16</v>
      </c>
      <c r="Q54" s="113">
        <v>1643.7483999999999</v>
      </c>
      <c r="R54" s="113">
        <v>1431.5</v>
      </c>
      <c r="S54" s="113">
        <v>1508.873</v>
      </c>
      <c r="T54" s="113">
        <v>1363.211</v>
      </c>
      <c r="U54" s="113"/>
      <c r="V54" s="194"/>
      <c r="W54" s="7"/>
      <c r="X54" s="7"/>
      <c r="Y54" s="7"/>
    </row>
    <row r="55" spans="1:26" s="5" customFormat="1" ht="13" customHeight="1">
      <c r="A55" s="93" t="s">
        <v>44</v>
      </c>
      <c r="B55" s="71">
        <f>SUM(B43:B48)</f>
        <v>36.136200000000002</v>
      </c>
      <c r="C55" s="71">
        <f t="shared" ref="C55" si="11">SUM(C43:C48)</f>
        <v>30.387</v>
      </c>
      <c r="D55" s="71">
        <f>SUM(D43:D48)</f>
        <v>27.600999999999999</v>
      </c>
      <c r="E55" s="71">
        <f t="shared" ref="E55" si="12">SUM(E43:E48)</f>
        <v>25.006999999999998</v>
      </c>
      <c r="F55" s="71"/>
      <c r="G55" s="175"/>
      <c r="H55" s="7"/>
      <c r="K55" s="1"/>
      <c r="O55" s="10"/>
      <c r="P55" s="93" t="s">
        <v>44</v>
      </c>
      <c r="Q55" s="71">
        <f>SUM(Q43:Q48)</f>
        <v>11259.873</v>
      </c>
      <c r="R55" s="71">
        <f t="shared" ref="R55" si="13">SUM(R43:R48)</f>
        <v>9529.1020000000008</v>
      </c>
      <c r="S55" s="71">
        <f>SUM(S43:S48)</f>
        <v>8837.17</v>
      </c>
      <c r="T55" s="71">
        <f t="shared" ref="T55" si="14">SUM(T43:T48)</f>
        <v>8190.4089999999997</v>
      </c>
      <c r="U55" s="71"/>
      <c r="V55" s="175"/>
      <c r="W55" s="7"/>
      <c r="X55" s="7"/>
      <c r="Y55" s="7"/>
    </row>
    <row r="56" spans="1:26" s="5" customFormat="1" ht="13" customHeight="1">
      <c r="A56" s="93" t="s">
        <v>36</v>
      </c>
      <c r="B56" s="71">
        <f>SUM(B43:B54)</f>
        <v>70.823599999999999</v>
      </c>
      <c r="C56" s="71">
        <f t="shared" ref="C56:E56" si="15">SUM(C43:C54)</f>
        <v>58.788000000000004</v>
      </c>
      <c r="D56" s="71">
        <f t="shared" si="15"/>
        <v>54.590999999999994</v>
      </c>
      <c r="E56" s="71">
        <f t="shared" si="15"/>
        <v>49.862000000000002</v>
      </c>
      <c r="F56" s="71"/>
      <c r="G56" s="175"/>
      <c r="I56" s="60"/>
      <c r="J56" s="10"/>
      <c r="K56" s="1"/>
      <c r="P56" s="93" t="s">
        <v>36</v>
      </c>
      <c r="Q56" s="71">
        <f>SUM(Q43:Q54)</f>
        <v>21992.358799999998</v>
      </c>
      <c r="R56" s="71">
        <f t="shared" ref="R56:T56" si="16">SUM(R43:R54)</f>
        <v>18396.831999999999</v>
      </c>
      <c r="S56" s="71">
        <f t="shared" si="16"/>
        <v>17455.507000000001</v>
      </c>
      <c r="T56" s="71">
        <f t="shared" si="16"/>
        <v>16363.670999999997</v>
      </c>
      <c r="U56" s="71"/>
      <c r="V56" s="175"/>
      <c r="W56" s="7"/>
      <c r="X56" s="7"/>
      <c r="Y56" s="7"/>
    </row>
    <row r="57" spans="1:26" s="5" customFormat="1" ht="13" customHeight="1">
      <c r="A57" s="94" t="s">
        <v>37</v>
      </c>
      <c r="B57" s="90"/>
      <c r="C57" s="90"/>
      <c r="D57" s="197">
        <f>D56/C56-1</f>
        <v>-7.1392120840988116E-2</v>
      </c>
      <c r="E57" s="197">
        <f>E56/D56-1</f>
        <v>-8.6626000622813115E-2</v>
      </c>
      <c r="F57" s="90"/>
      <c r="G57" s="192">
        <f>(F43+F44+F45+F46)/(E43+E44+E45+E46)-1</f>
        <v>-0.14370728258307786</v>
      </c>
      <c r="I57" s="60"/>
      <c r="J57" s="10"/>
      <c r="K57" s="1"/>
      <c r="P57" s="94" t="s">
        <v>37</v>
      </c>
      <c r="Q57" s="90"/>
      <c r="R57" s="90"/>
      <c r="S57" s="197">
        <f>S56/R56-1</f>
        <v>-5.1167777147717475E-2</v>
      </c>
      <c r="T57" s="197">
        <f>T56/S56-1</f>
        <v>-6.2549658397204055E-2</v>
      </c>
      <c r="U57" s="90"/>
      <c r="V57" s="192">
        <f>(U43+U44+U45+U46)/(T43+T44+T45+T46)-1</f>
        <v>-0.11027895241843633</v>
      </c>
      <c r="W57" s="7"/>
      <c r="X57" s="7"/>
      <c r="Y57" s="7"/>
    </row>
    <row r="58" spans="1:26" s="5" customFormat="1" ht="13" customHeight="1">
      <c r="A58" s="6"/>
      <c r="B58" s="61"/>
      <c r="C58" s="64"/>
      <c r="D58" s="64"/>
      <c r="E58" s="64"/>
      <c r="F58" s="64"/>
      <c r="G58" s="62"/>
      <c r="I58" s="60"/>
      <c r="J58" s="10"/>
      <c r="K58" s="1"/>
      <c r="P58" s="6"/>
      <c r="Q58" s="61"/>
      <c r="R58" s="61"/>
      <c r="S58" s="61"/>
      <c r="T58" s="61"/>
      <c r="U58" s="61"/>
      <c r="V58" s="62"/>
      <c r="W58" s="7"/>
      <c r="X58" s="7"/>
      <c r="Y58" s="7"/>
    </row>
    <row r="59" spans="1:26" s="73" customFormat="1" ht="16">
      <c r="A59" s="73" t="s">
        <v>17</v>
      </c>
      <c r="J59" s="89"/>
      <c r="P59" s="73" t="s">
        <v>17</v>
      </c>
      <c r="Y59" s="85"/>
      <c r="Z59" s="85"/>
    </row>
    <row r="66" spans="5:5" ht="13.5">
      <c r="E66" s="70"/>
    </row>
  </sheetData>
  <sheetProtection selectLockedCells="1" selectUnlockedCells="1"/>
  <mergeCells count="40">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G12:G13"/>
    <mergeCell ref="V12:V13"/>
    <mergeCell ref="D12:D13"/>
    <mergeCell ref="S41:S42"/>
    <mergeCell ref="E12:E13"/>
    <mergeCell ref="T12:T13"/>
    <mergeCell ref="E41:E42"/>
    <mergeCell ref="T41:T42"/>
  </mergeCells>
  <conditionalFormatting sqref="F14:F25">
    <cfRule type="cellIs" dxfId="75" priority="24" operator="between">
      <formula>0</formula>
      <formula>0</formula>
    </cfRule>
  </conditionalFormatting>
  <conditionalFormatting sqref="G14:G17">
    <cfRule type="cellIs" dxfId="74" priority="23" operator="between">
      <formula>0</formula>
      <formula>0</formula>
    </cfRule>
  </conditionalFormatting>
  <conditionalFormatting sqref="U14:U25">
    <cfRule type="cellIs" dxfId="73" priority="15" operator="between">
      <formula>0</formula>
      <formula>0</formula>
    </cfRule>
  </conditionalFormatting>
  <conditionalFormatting sqref="V14:V17">
    <cfRule type="cellIs" dxfId="72" priority="14" operator="between">
      <formula>0</formula>
      <formula>0</formula>
    </cfRule>
  </conditionalFormatting>
  <conditionalFormatting sqref="U43:U54">
    <cfRule type="cellIs" dxfId="71" priority="13" operator="between">
      <formula>0</formula>
      <formula>0</formula>
    </cfRule>
  </conditionalFormatting>
  <conditionalFormatting sqref="V43:V46">
    <cfRule type="cellIs" dxfId="70" priority="12" operator="between">
      <formula>0</formula>
      <formula>0</formula>
    </cfRule>
  </conditionalFormatting>
  <conditionalFormatting sqref="F43:F54">
    <cfRule type="cellIs" dxfId="69" priority="11" operator="between">
      <formula>0</formula>
      <formula>0</formula>
    </cfRule>
  </conditionalFormatting>
  <conditionalFormatting sqref="G43:G46">
    <cfRule type="cellIs" dxfId="68" priority="10" operator="between">
      <formula>0</formula>
      <formula>0</formula>
    </cfRule>
  </conditionalFormatting>
  <conditionalFormatting sqref="G23:G25">
    <cfRule type="cellIs" dxfId="67" priority="6" operator="between">
      <formula>0</formula>
      <formula>0</formula>
    </cfRule>
  </conditionalFormatting>
  <conditionalFormatting sqref="G18:G22">
    <cfRule type="cellIs" dxfId="66" priority="5" operator="between">
      <formula>0</formula>
      <formula>0</formula>
    </cfRule>
  </conditionalFormatting>
  <conditionalFormatting sqref="V23:V25">
    <cfRule type="cellIs" dxfId="65" priority="4" operator="between">
      <formula>0</formula>
      <formula>0</formula>
    </cfRule>
  </conditionalFormatting>
  <conditionalFormatting sqref="V18:V22">
    <cfRule type="cellIs" dxfId="64" priority="3" operator="between">
      <formula>0</formula>
      <formula>0</formula>
    </cfRule>
  </conditionalFormatting>
  <conditionalFormatting sqref="G47:G54">
    <cfRule type="cellIs" dxfId="63" priority="2" operator="between">
      <formula>0</formula>
      <formula>0</formula>
    </cfRule>
  </conditionalFormatting>
  <conditionalFormatting sqref="V47:V54">
    <cfRule type="cellIs" dxfId="62"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Y66"/>
  <sheetViews>
    <sheetView topLeftCell="H10" zoomScale="90" zoomScaleNormal="90" workbookViewId="0">
      <selection activeCell="V28" sqref="V28"/>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11" style="1" customWidth="1"/>
    <col min="8" max="15" width="11.54296875" style="1"/>
    <col min="16" max="16" width="19.26953125" style="1" customWidth="1"/>
    <col min="17" max="17" width="9.26953125" style="1" customWidth="1"/>
    <col min="18" max="21" width="7.81640625" style="2" customWidth="1"/>
    <col min="22" max="22" width="10.453125" style="2" customWidth="1"/>
    <col min="23" max="23" width="7.81640625" style="1" customWidth="1"/>
    <col min="24" max="24" width="6.26953125" style="1" customWidth="1"/>
    <col min="25" max="25" width="6.81640625" style="1" customWidth="1"/>
    <col min="26" max="16384" width="11.54296875" style="1"/>
  </cols>
  <sheetData>
    <row r="6" spans="1:25">
      <c r="M6" s="27"/>
      <c r="Q6" s="2"/>
    </row>
    <row r="7" spans="1:25" s="76" customFormat="1" ht="18.5">
      <c r="A7" s="75" t="s">
        <v>115</v>
      </c>
      <c r="B7" s="75"/>
      <c r="C7" s="75"/>
      <c r="Q7" s="77"/>
      <c r="R7" s="77"/>
      <c r="S7" s="77"/>
      <c r="T7" s="77"/>
      <c r="U7" s="77"/>
      <c r="V7" s="77"/>
    </row>
    <row r="9" spans="1:25" ht="12" customHeight="1">
      <c r="A9" s="364" t="s">
        <v>51</v>
      </c>
      <c r="B9" s="364"/>
      <c r="C9" s="364"/>
      <c r="D9" s="364"/>
      <c r="E9" s="364"/>
      <c r="F9" s="364"/>
      <c r="G9" s="364"/>
      <c r="I9" s="369"/>
      <c r="J9" s="369"/>
      <c r="K9" s="369"/>
      <c r="L9" s="369"/>
      <c r="M9" s="369"/>
      <c r="N9" s="59"/>
      <c r="P9" s="364" t="s">
        <v>51</v>
      </c>
      <c r="Q9" s="364"/>
      <c r="R9" s="364"/>
      <c r="S9" s="364"/>
      <c r="T9" s="364"/>
      <c r="U9" s="364"/>
      <c r="V9" s="364"/>
    </row>
    <row r="10" spans="1:25" s="70" customFormat="1" ht="19.149999999999999" customHeight="1">
      <c r="A10" s="364" t="s">
        <v>45</v>
      </c>
      <c r="B10" s="364"/>
      <c r="C10" s="364"/>
      <c r="D10" s="364"/>
      <c r="E10" s="364"/>
      <c r="F10" s="364"/>
      <c r="G10" s="364"/>
      <c r="H10" s="362" t="str">
        <f>CONCATENATE("Evolution des volumes de"," ",A9," abattus : ",TEXT(T28,"0,0%")," entre 2024 et 2025")</f>
        <v>Evolution des volumes de Total vaches abattus : -0,5% entre 2024 et 2025</v>
      </c>
      <c r="I10" s="362"/>
      <c r="J10" s="362"/>
      <c r="K10" s="362"/>
      <c r="L10" s="362"/>
      <c r="M10" s="362"/>
      <c r="N10" s="362"/>
      <c r="P10" s="80" t="s">
        <v>46</v>
      </c>
      <c r="Q10" s="81"/>
      <c r="R10" s="74"/>
      <c r="S10" s="74"/>
      <c r="T10" s="74"/>
      <c r="U10" s="74"/>
      <c r="V10" s="74"/>
    </row>
    <row r="11" spans="1:25" s="5" customFormat="1" ht="21" customHeight="1">
      <c r="D11" s="6"/>
      <c r="E11" s="6"/>
      <c r="F11" s="6"/>
      <c r="H11" s="362" t="str">
        <f>CONCATENATE(TEXT(V28,"0,0%"), "sur les 4 premiers mois de l'année en 2025 et 2026")</f>
        <v>-4,1%sur les 4 premiers mois de l'année en 2025 et 2026</v>
      </c>
      <c r="I11" s="362"/>
      <c r="J11" s="362"/>
      <c r="K11" s="362"/>
      <c r="L11" s="362"/>
      <c r="M11" s="362"/>
      <c r="N11" s="362"/>
      <c r="R11" s="46"/>
      <c r="S11" s="46"/>
      <c r="T11" s="46"/>
      <c r="U11" s="46"/>
      <c r="V11" s="47"/>
    </row>
    <row r="12" spans="1:25" s="5" customFormat="1" ht="14.9" customHeight="1">
      <c r="A12" s="360" t="s">
        <v>3</v>
      </c>
      <c r="B12" s="370" t="s">
        <v>117</v>
      </c>
      <c r="C12" s="357">
        <v>2023</v>
      </c>
      <c r="D12" s="357">
        <v>2024</v>
      </c>
      <c r="E12" s="357">
        <v>2025</v>
      </c>
      <c r="F12" s="357">
        <v>2026</v>
      </c>
      <c r="G12" s="355" t="s">
        <v>118</v>
      </c>
      <c r="P12" s="360" t="s">
        <v>39</v>
      </c>
      <c r="Q12" s="357" t="s">
        <v>117</v>
      </c>
      <c r="R12" s="357">
        <v>2023</v>
      </c>
      <c r="S12" s="357">
        <v>2024</v>
      </c>
      <c r="T12" s="357">
        <v>2025</v>
      </c>
      <c r="U12" s="357">
        <v>2026</v>
      </c>
      <c r="V12" s="355" t="s">
        <v>118</v>
      </c>
    </row>
    <row r="13" spans="1:25" s="5" customFormat="1" ht="23.15" customHeight="1">
      <c r="A13" s="361"/>
      <c r="B13" s="371"/>
      <c r="C13" s="358"/>
      <c r="D13" s="358"/>
      <c r="E13" s="358"/>
      <c r="F13" s="358"/>
      <c r="G13" s="356"/>
      <c r="I13" s="372"/>
      <c r="J13" s="372"/>
      <c r="K13" s="372"/>
      <c r="P13" s="361"/>
      <c r="Q13" s="358"/>
      <c r="R13" s="358"/>
      <c r="S13" s="358"/>
      <c r="T13" s="358"/>
      <c r="U13" s="358"/>
      <c r="V13" s="356"/>
    </row>
    <row r="14" spans="1:25" s="5" customFormat="1">
      <c r="A14" s="91" t="s">
        <v>5</v>
      </c>
      <c r="B14" s="72">
        <v>10.8764</v>
      </c>
      <c r="C14" s="72">
        <v>8.8989999999999991</v>
      </c>
      <c r="D14" s="72">
        <v>8.077</v>
      </c>
      <c r="E14" s="72">
        <v>8.5730000000000004</v>
      </c>
      <c r="F14" s="72">
        <v>7.5369999999999999</v>
      </c>
      <c r="G14" s="101">
        <f>F14/E14-1</f>
        <v>-0.12084451183949618</v>
      </c>
      <c r="H14" s="8"/>
      <c r="O14" s="11"/>
      <c r="P14" s="91" t="s">
        <v>5</v>
      </c>
      <c r="Q14" s="113">
        <v>4144.2359999999999</v>
      </c>
      <c r="R14" s="113">
        <v>3447.99</v>
      </c>
      <c r="S14" s="113">
        <v>3153.681</v>
      </c>
      <c r="T14" s="113">
        <v>3367.2170000000001</v>
      </c>
      <c r="U14" s="113">
        <v>3032.9949999999999</v>
      </c>
      <c r="V14" s="101">
        <f>U14/T14-1</f>
        <v>-9.9257636202240707E-2</v>
      </c>
      <c r="W14" s="7"/>
      <c r="X14" s="7"/>
      <c r="Y14" s="7"/>
    </row>
    <row r="15" spans="1:25" s="5" customFormat="1">
      <c r="A15" s="91" t="s">
        <v>6</v>
      </c>
      <c r="B15" s="72">
        <v>9.3309999999999995</v>
      </c>
      <c r="C15" s="72">
        <v>8.14</v>
      </c>
      <c r="D15" s="72">
        <v>7.7969999999999997</v>
      </c>
      <c r="E15" s="72">
        <v>7.2469999999999999</v>
      </c>
      <c r="F15" s="72">
        <v>7.0720000000000001</v>
      </c>
      <c r="G15" s="101">
        <f t="shared" ref="G15:G17" si="0">F15/E15-1</f>
        <v>-2.4147923278598049E-2</v>
      </c>
      <c r="H15" s="8"/>
      <c r="O15" s="11"/>
      <c r="P15" s="91" t="s">
        <v>6</v>
      </c>
      <c r="Q15" s="113">
        <v>3576.5646000000002</v>
      </c>
      <c r="R15" s="113">
        <v>3158.386</v>
      </c>
      <c r="S15" s="113">
        <v>3055.5329999999999</v>
      </c>
      <c r="T15" s="113">
        <v>2866.97</v>
      </c>
      <c r="U15" s="113">
        <v>2833.6729999999998</v>
      </c>
      <c r="V15" s="101">
        <f t="shared" ref="V15:V17" si="1">U15/T15-1</f>
        <v>-1.1614003634499159E-2</v>
      </c>
      <c r="W15" s="7"/>
      <c r="X15" s="7"/>
      <c r="Y15" s="7"/>
    </row>
    <row r="16" spans="1:25" s="5" customFormat="1">
      <c r="A16" s="91" t="s">
        <v>7</v>
      </c>
      <c r="B16" s="72">
        <v>10.6248</v>
      </c>
      <c r="C16" s="72">
        <v>9.3580000000000005</v>
      </c>
      <c r="D16" s="72">
        <v>7.7489999999999997</v>
      </c>
      <c r="E16" s="72">
        <v>7.4539999999999997</v>
      </c>
      <c r="F16" s="72">
        <v>7.6470000000000002</v>
      </c>
      <c r="G16" s="101">
        <f t="shared" si="0"/>
        <v>2.5892138449154833E-2</v>
      </c>
      <c r="H16" s="8"/>
      <c r="O16" s="11"/>
      <c r="P16" s="91" t="s">
        <v>7</v>
      </c>
      <c r="Q16" s="113">
        <v>4124.8397999999997</v>
      </c>
      <c r="R16" s="113">
        <v>3700.95</v>
      </c>
      <c r="S16" s="113">
        <v>3080.1619999999998</v>
      </c>
      <c r="T16" s="113">
        <v>2976.2750000000001</v>
      </c>
      <c r="U16" s="113">
        <v>3076.8270000000002</v>
      </c>
      <c r="V16" s="101">
        <f t="shared" si="1"/>
        <v>3.3784512519844379E-2</v>
      </c>
      <c r="W16" s="7"/>
      <c r="X16" s="7"/>
      <c r="Y16" s="7"/>
    </row>
    <row r="17" spans="1:25" s="5" customFormat="1">
      <c r="A17" s="91" t="s">
        <v>8</v>
      </c>
      <c r="B17" s="72">
        <v>10.081</v>
      </c>
      <c r="C17" s="72">
        <v>7.4859999999999998</v>
      </c>
      <c r="D17" s="72">
        <v>7.6680000000000001</v>
      </c>
      <c r="E17" s="72">
        <v>8.0449999999999999</v>
      </c>
      <c r="F17" s="72">
        <v>7.3760000000000003</v>
      </c>
      <c r="G17" s="101">
        <f t="shared" si="0"/>
        <v>-8.3157240522063303E-2</v>
      </c>
      <c r="H17" s="8"/>
      <c r="O17" s="11"/>
      <c r="P17" s="91" t="s">
        <v>8</v>
      </c>
      <c r="Q17" s="113">
        <v>3948.8319999999999</v>
      </c>
      <c r="R17" s="113">
        <v>2970.1770000000001</v>
      </c>
      <c r="S17" s="113">
        <v>3051.9859999999999</v>
      </c>
      <c r="T17" s="113">
        <v>3242.3690000000001</v>
      </c>
      <c r="U17" s="113">
        <v>2996.2429999999999</v>
      </c>
      <c r="V17" s="101">
        <f t="shared" si="1"/>
        <v>-7.5909311987623962E-2</v>
      </c>
      <c r="W17" s="7"/>
      <c r="X17" s="7"/>
      <c r="Y17" s="7"/>
    </row>
    <row r="18" spans="1:25" s="5" customFormat="1">
      <c r="A18" s="91" t="s">
        <v>9</v>
      </c>
      <c r="B18" s="72">
        <v>9.7538</v>
      </c>
      <c r="C18" s="72">
        <v>7.577</v>
      </c>
      <c r="D18" s="72">
        <v>7.9749999999999996</v>
      </c>
      <c r="E18" s="72">
        <v>7.0960000000000001</v>
      </c>
      <c r="F18" s="72"/>
      <c r="G18" s="101"/>
      <c r="H18" s="8"/>
      <c r="O18" s="11"/>
      <c r="P18" s="91" t="s">
        <v>9</v>
      </c>
      <c r="Q18" s="113">
        <v>3850.9295999999999</v>
      </c>
      <c r="R18" s="113">
        <v>3070.97</v>
      </c>
      <c r="S18" s="113">
        <v>3208.2060000000001</v>
      </c>
      <c r="T18" s="113">
        <v>2876.7040000000002</v>
      </c>
      <c r="U18" s="113"/>
      <c r="V18" s="101"/>
      <c r="W18" s="7"/>
      <c r="X18" s="7"/>
      <c r="Y18" s="7"/>
    </row>
    <row r="19" spans="1:25" s="5" customFormat="1">
      <c r="A19" s="91" t="s">
        <v>10</v>
      </c>
      <c r="B19" s="72">
        <v>9.8466000000000005</v>
      </c>
      <c r="C19" s="72">
        <v>7.9089999999999998</v>
      </c>
      <c r="D19" s="72">
        <v>7.0110000000000001</v>
      </c>
      <c r="E19" s="72">
        <v>7.1619999999999999</v>
      </c>
      <c r="F19" s="72"/>
      <c r="G19" s="101"/>
      <c r="H19" s="8"/>
      <c r="O19" s="11"/>
      <c r="P19" s="91" t="s">
        <v>10</v>
      </c>
      <c r="Q19" s="113">
        <v>3847.0752000000002</v>
      </c>
      <c r="R19" s="113">
        <v>3175.3310000000001</v>
      </c>
      <c r="S19" s="113">
        <v>2793.857</v>
      </c>
      <c r="T19" s="113">
        <v>2887.8069999999998</v>
      </c>
      <c r="U19" s="113"/>
      <c r="V19" s="101"/>
      <c r="W19" s="7"/>
      <c r="X19" s="7"/>
      <c r="Y19" s="7"/>
    </row>
    <row r="20" spans="1:25" s="6" customFormat="1" ht="13" customHeight="1">
      <c r="A20" s="91" t="s">
        <v>11</v>
      </c>
      <c r="B20" s="72">
        <v>10.2064</v>
      </c>
      <c r="C20" s="72">
        <v>7.1029999999999998</v>
      </c>
      <c r="D20" s="72">
        <v>7.83</v>
      </c>
      <c r="E20" s="72">
        <v>8.4849999999999994</v>
      </c>
      <c r="F20" s="72"/>
      <c r="G20" s="101"/>
      <c r="H20" s="8"/>
      <c r="O20" s="11"/>
      <c r="P20" s="91" t="s">
        <v>11</v>
      </c>
      <c r="Q20" s="113">
        <v>4004.6581999999999</v>
      </c>
      <c r="R20" s="113">
        <v>2843.1089999999999</v>
      </c>
      <c r="S20" s="113">
        <v>3130.6689999999999</v>
      </c>
      <c r="T20" s="113">
        <v>3353.2460000000001</v>
      </c>
      <c r="U20" s="113"/>
      <c r="V20" s="101"/>
      <c r="W20" s="7"/>
      <c r="X20" s="7"/>
      <c r="Y20" s="7"/>
    </row>
    <row r="21" spans="1:25" s="5" customFormat="1" ht="13" customHeight="1">
      <c r="A21" s="91" t="s">
        <v>12</v>
      </c>
      <c r="B21" s="72">
        <v>10.3688</v>
      </c>
      <c r="C21" s="72">
        <v>7.9</v>
      </c>
      <c r="D21" s="72">
        <v>7.5090000000000003</v>
      </c>
      <c r="E21" s="72">
        <v>7.1420000000000003</v>
      </c>
      <c r="F21" s="72"/>
      <c r="G21" s="101"/>
      <c r="H21" s="8"/>
      <c r="O21" s="11"/>
      <c r="P21" s="91" t="s">
        <v>28</v>
      </c>
      <c r="Q21" s="113">
        <v>4031.4086000000002</v>
      </c>
      <c r="R21" s="113">
        <v>3153.0990000000002</v>
      </c>
      <c r="S21" s="113">
        <v>2984.96</v>
      </c>
      <c r="T21" s="113">
        <v>2840.5529999999999</v>
      </c>
      <c r="U21" s="113"/>
      <c r="V21" s="101"/>
      <c r="W21" s="7"/>
      <c r="X21" s="7"/>
      <c r="Y21" s="7"/>
    </row>
    <row r="22" spans="1:25" s="5" customFormat="1" ht="13" customHeight="1">
      <c r="A22" s="91" t="s">
        <v>13</v>
      </c>
      <c r="B22" s="72">
        <v>10.439399999999999</v>
      </c>
      <c r="C22" s="72">
        <v>7.7770000000000001</v>
      </c>
      <c r="D22" s="72">
        <v>7.8310000000000004</v>
      </c>
      <c r="E22" s="72">
        <v>7.9630000000000001</v>
      </c>
      <c r="F22" s="72"/>
      <c r="G22" s="101"/>
      <c r="H22" s="8"/>
      <c r="O22" s="11"/>
      <c r="P22" s="91" t="s">
        <v>13</v>
      </c>
      <c r="Q22" s="113">
        <v>3979.5513999999998</v>
      </c>
      <c r="R22" s="113">
        <v>3013.1039999999998</v>
      </c>
      <c r="S22" s="113">
        <v>3024.5520000000001</v>
      </c>
      <c r="T22" s="113">
        <v>3100.4940000000001</v>
      </c>
      <c r="U22" s="113"/>
      <c r="V22" s="101"/>
      <c r="W22" s="7"/>
      <c r="X22" s="7"/>
      <c r="Y22" s="7"/>
    </row>
    <row r="23" spans="1:25" s="5" customFormat="1" ht="13" customHeight="1">
      <c r="A23" s="91" t="s">
        <v>14</v>
      </c>
      <c r="B23" s="72">
        <v>10.9976</v>
      </c>
      <c r="C23" s="72">
        <v>8.1620000000000008</v>
      </c>
      <c r="D23" s="72">
        <v>9.2949999999999999</v>
      </c>
      <c r="E23" s="72">
        <v>8.3369999999999997</v>
      </c>
      <c r="F23" s="72"/>
      <c r="G23" s="194"/>
      <c r="H23" s="8"/>
      <c r="O23" s="11"/>
      <c r="P23" s="91" t="s">
        <v>14</v>
      </c>
      <c r="Q23" s="113">
        <v>4157.4988000000003</v>
      </c>
      <c r="R23" s="113">
        <v>3148.1770000000001</v>
      </c>
      <c r="S23" s="113">
        <v>3601.8029999999999</v>
      </c>
      <c r="T23" s="113">
        <v>3275.0990000000002</v>
      </c>
      <c r="U23" s="113"/>
      <c r="V23" s="194"/>
      <c r="W23" s="7"/>
      <c r="X23" s="7"/>
      <c r="Y23" s="7"/>
    </row>
    <row r="24" spans="1:25" s="5" customFormat="1" ht="13" customHeight="1">
      <c r="A24" s="91" t="s">
        <v>15</v>
      </c>
      <c r="B24" s="72">
        <v>10.641999999999999</v>
      </c>
      <c r="C24" s="72">
        <v>8.3040000000000003</v>
      </c>
      <c r="D24" s="72">
        <v>8.1679999999999993</v>
      </c>
      <c r="E24" s="72">
        <v>7.9889999999999999</v>
      </c>
      <c r="F24" s="72"/>
      <c r="G24" s="194"/>
      <c r="H24" s="8"/>
      <c r="O24" s="11"/>
      <c r="P24" s="91" t="s">
        <v>15</v>
      </c>
      <c r="Q24" s="113">
        <v>4021.5853999999999</v>
      </c>
      <c r="R24" s="113">
        <v>3192.3580000000002</v>
      </c>
      <c r="S24" s="113">
        <v>3153.1860000000001</v>
      </c>
      <c r="T24" s="113">
        <v>3108.174</v>
      </c>
      <c r="U24" s="113"/>
      <c r="V24" s="194"/>
      <c r="W24" s="7"/>
      <c r="X24" s="7"/>
      <c r="Y24" s="7"/>
    </row>
    <row r="25" spans="1:25" s="5" customFormat="1" ht="13" customHeight="1">
      <c r="A25" s="92" t="s">
        <v>16</v>
      </c>
      <c r="B25" s="72">
        <v>9.8675999999999995</v>
      </c>
      <c r="C25" s="72">
        <v>7.2190000000000003</v>
      </c>
      <c r="D25" s="72">
        <v>8.1539999999999999</v>
      </c>
      <c r="E25" s="72">
        <v>8.3979999999999997</v>
      </c>
      <c r="F25" s="72"/>
      <c r="G25" s="194"/>
      <c r="H25" s="8"/>
      <c r="O25" s="11"/>
      <c r="P25" s="92" t="s">
        <v>16</v>
      </c>
      <c r="Q25" s="113">
        <v>3786.8760000000002</v>
      </c>
      <c r="R25" s="113">
        <v>2834.951</v>
      </c>
      <c r="S25" s="113">
        <v>3179.8240000000001</v>
      </c>
      <c r="T25" s="113">
        <v>3347.8359999999998</v>
      </c>
      <c r="U25" s="113"/>
      <c r="V25" s="194"/>
      <c r="W25" s="7"/>
      <c r="X25" s="7"/>
      <c r="Y25" s="7"/>
    </row>
    <row r="26" spans="1:25" s="5" customFormat="1" ht="13" customHeight="1">
      <c r="A26" s="93" t="s">
        <v>44</v>
      </c>
      <c r="B26" s="71">
        <f>SUM(B14:B19)</f>
        <v>60.513600000000004</v>
      </c>
      <c r="C26" s="71">
        <f t="shared" ref="C26:E26" si="2">SUM(C14:C19)</f>
        <v>49.369</v>
      </c>
      <c r="D26" s="71">
        <f t="shared" si="2"/>
        <v>46.277000000000001</v>
      </c>
      <c r="E26" s="71">
        <f t="shared" si="2"/>
        <v>45.577000000000005</v>
      </c>
      <c r="F26" s="71">
        <f>F14+F15+F16+F17+F18+F19</f>
        <v>29.632000000000001</v>
      </c>
      <c r="G26" s="175"/>
      <c r="H26" s="8"/>
      <c r="O26" s="11"/>
      <c r="P26" s="93" t="s">
        <v>44</v>
      </c>
      <c r="Q26" s="71">
        <f>SUM(Q14:Q19)</f>
        <v>23492.477200000001</v>
      </c>
      <c r="R26" s="71">
        <f t="shared" ref="R26:T26" si="3">SUM(R14:R19)</f>
        <v>19523.804</v>
      </c>
      <c r="S26" s="71">
        <f>SUM(S14:S19)</f>
        <v>18343.425000000003</v>
      </c>
      <c r="T26" s="71">
        <f t="shared" si="3"/>
        <v>18217.342000000001</v>
      </c>
      <c r="U26" s="71"/>
      <c r="V26" s="175"/>
      <c r="W26" s="7"/>
      <c r="X26" s="7"/>
      <c r="Y26" s="7"/>
    </row>
    <row r="27" spans="1:25" ht="18.5">
      <c r="A27" s="93" t="s">
        <v>36</v>
      </c>
      <c r="B27" s="71">
        <f>SUM(B14:B25)</f>
        <v>123.0354</v>
      </c>
      <c r="C27" s="71">
        <f t="shared" ref="C27:E27" si="4">SUM(C14:C25)</f>
        <v>95.834000000000003</v>
      </c>
      <c r="D27" s="71">
        <f t="shared" si="4"/>
        <v>95.063999999999993</v>
      </c>
      <c r="E27" s="71">
        <f t="shared" si="4"/>
        <v>93.891000000000005</v>
      </c>
      <c r="F27" s="71"/>
      <c r="G27" s="175"/>
      <c r="I27" s="76" t="s">
        <v>17</v>
      </c>
      <c r="P27" s="93" t="s">
        <v>36</v>
      </c>
      <c r="Q27" s="71">
        <f>SUM(Q14:Q25)</f>
        <v>47474.055600000007</v>
      </c>
      <c r="R27" s="71">
        <f t="shared" ref="R27:T27" si="5">SUM(R14:R25)</f>
        <v>37708.601999999999</v>
      </c>
      <c r="S27" s="71">
        <f t="shared" si="5"/>
        <v>37418.419000000002</v>
      </c>
      <c r="T27" s="71">
        <f t="shared" si="5"/>
        <v>37242.743999999999</v>
      </c>
      <c r="U27" s="71"/>
      <c r="V27" s="175"/>
      <c r="W27" s="7"/>
      <c r="X27" s="7"/>
      <c r="Y27" s="30"/>
    </row>
    <row r="28" spans="1:25" ht="13.5">
      <c r="A28" s="94" t="s">
        <v>37</v>
      </c>
      <c r="B28" s="90"/>
      <c r="C28" s="90"/>
      <c r="D28" s="197">
        <f>D27/C27-1</f>
        <v>-8.0347267149446511E-3</v>
      </c>
      <c r="E28" s="197">
        <f>E27/D27-1</f>
        <v>-1.2339055793991305E-2</v>
      </c>
      <c r="F28" s="90"/>
      <c r="G28" s="192">
        <f>(F14+F15+F16+F17)/(E14+E15+E16+E17)-1</f>
        <v>-5.3865065934416867E-2</v>
      </c>
      <c r="P28" s="94" t="s">
        <v>37</v>
      </c>
      <c r="Q28" s="90"/>
      <c r="R28" s="90"/>
      <c r="S28" s="197">
        <f>S27/R27-1</f>
        <v>-7.6954059447761347E-3</v>
      </c>
      <c r="T28" s="197">
        <f>T27/S27-1</f>
        <v>-4.6948803475637124E-3</v>
      </c>
      <c r="U28" s="90"/>
      <c r="V28" s="192">
        <f>(U14+U15+U16+U17)/(T14+T15+T16+T17)-1</f>
        <v>-4.1202920042840097E-2</v>
      </c>
      <c r="W28" s="95"/>
      <c r="X28" s="7"/>
      <c r="Y28" s="30"/>
    </row>
    <row r="29" spans="1:25" ht="13.5">
      <c r="A29" s="83"/>
      <c r="B29" s="61"/>
      <c r="C29" s="95"/>
      <c r="D29" s="95"/>
      <c r="E29" s="95"/>
      <c r="F29" s="95"/>
      <c r="G29" s="95"/>
      <c r="P29" s="83"/>
      <c r="Q29" s="61"/>
      <c r="R29" s="95"/>
      <c r="S29" s="95"/>
      <c r="T29" s="95"/>
      <c r="U29" s="95"/>
      <c r="V29" s="95"/>
      <c r="W29" s="7"/>
      <c r="X29" s="7"/>
      <c r="Y29" s="30"/>
    </row>
    <row r="30" spans="1:25" s="70" customFormat="1">
      <c r="A30" s="100" t="s">
        <v>42</v>
      </c>
      <c r="B30" s="189">
        <f>B27/B31</f>
        <v>7.5078489367246024E-2</v>
      </c>
      <c r="C30" s="189">
        <f>C27/C31</f>
        <v>6.5914807480808607E-2</v>
      </c>
      <c r="D30" s="189">
        <f t="shared" ref="D30:E30" si="6">D27/D31</f>
        <v>6.6369345996922527E-2</v>
      </c>
      <c r="E30" s="189">
        <f t="shared" si="6"/>
        <v>6.7176705264182152E-2</v>
      </c>
      <c r="F30" s="189">
        <f>SUM(F14:F22)/F31</f>
        <v>6.4848492806526867E-2</v>
      </c>
      <c r="G30" s="189"/>
      <c r="P30" s="100" t="s">
        <v>42</v>
      </c>
      <c r="Q30" s="189">
        <f>Q27/Q31</f>
        <v>7.9733602301798143E-2</v>
      </c>
      <c r="R30" s="189">
        <f t="shared" ref="R30:T30" si="7">R27/R31</f>
        <v>7.0767943187528395E-2</v>
      </c>
      <c r="S30" s="189">
        <f t="shared" si="7"/>
        <v>7.0912393403741544E-2</v>
      </c>
      <c r="T30" s="189">
        <f t="shared" si="7"/>
        <v>7.1620904085407874E-2</v>
      </c>
      <c r="U30" s="189">
        <f>SUM(U14:U23)/U31</f>
        <v>6.8907975649903322E-2</v>
      </c>
      <c r="V30" s="189"/>
      <c r="W30" s="84"/>
      <c r="X30" s="84"/>
      <c r="Y30" s="84"/>
    </row>
    <row r="31" spans="1:25" ht="13.5">
      <c r="A31" s="100" t="s">
        <v>41</v>
      </c>
      <c r="B31" s="186">
        <v>1638.7570000000001</v>
      </c>
      <c r="C31" s="187">
        <v>1453.9069999999999</v>
      </c>
      <c r="D31" s="187">
        <v>1432.348</v>
      </c>
      <c r="E31" s="187">
        <v>1397.672</v>
      </c>
      <c r="F31" s="187">
        <v>456.94200000000001</v>
      </c>
      <c r="G31" s="187"/>
      <c r="P31" s="100" t="s">
        <v>41</v>
      </c>
      <c r="Q31" s="186">
        <v>595408.38780000003</v>
      </c>
      <c r="R31" s="187">
        <v>532848.63600000006</v>
      </c>
      <c r="S31" s="187">
        <v>527671.07700000005</v>
      </c>
      <c r="T31" s="187">
        <v>519998.239</v>
      </c>
      <c r="U31" s="187">
        <v>173270.77</v>
      </c>
      <c r="V31" s="187"/>
      <c r="W31" s="7"/>
      <c r="X31" s="7"/>
      <c r="Y31" s="30"/>
    </row>
    <row r="32" spans="1:25" ht="13.5">
      <c r="A32" s="100" t="s">
        <v>43</v>
      </c>
      <c r="B32" s="188"/>
      <c r="C32" s="189"/>
      <c r="D32" s="189">
        <f>D31/C31-1</f>
        <v>-1.4828321206239448E-2</v>
      </c>
      <c r="E32" s="189">
        <f>E31/D31-1</f>
        <v>-2.4209200557406385E-2</v>
      </c>
      <c r="F32" s="189"/>
      <c r="G32" s="189"/>
      <c r="P32" s="100" t="s">
        <v>43</v>
      </c>
      <c r="Q32" s="188"/>
      <c r="R32" s="189"/>
      <c r="S32" s="189">
        <f>S31/R31-1</f>
        <v>-9.7167537837142826E-3</v>
      </c>
      <c r="T32" s="189">
        <f>T31/S31-1</f>
        <v>-1.4540948584150004E-2</v>
      </c>
      <c r="U32" s="189"/>
      <c r="V32" s="189"/>
      <c r="W32" s="7"/>
      <c r="X32" s="7"/>
      <c r="Y32" s="30"/>
    </row>
    <row r="33" spans="1:25" s="73" customFormat="1" ht="16">
      <c r="A33" s="73" t="s">
        <v>17</v>
      </c>
      <c r="B33" s="83"/>
      <c r="C33" s="83"/>
      <c r="P33" s="73" t="s">
        <v>17</v>
      </c>
      <c r="R33" s="74"/>
      <c r="S33" s="74"/>
      <c r="T33" s="74"/>
      <c r="U33" s="74"/>
      <c r="V33" s="74"/>
    </row>
    <row r="34" spans="1:25">
      <c r="K34" s="9"/>
    </row>
    <row r="35" spans="1:25">
      <c r="V35" s="172"/>
    </row>
    <row r="36" spans="1:25" s="73" customFormat="1" ht="20.5" customHeight="1">
      <c r="A36" s="363" t="s">
        <v>98</v>
      </c>
      <c r="B36" s="363"/>
      <c r="C36" s="363"/>
      <c r="D36" s="363"/>
      <c r="E36" s="363"/>
      <c r="F36" s="363"/>
      <c r="G36" s="363"/>
      <c r="H36" s="363"/>
      <c r="I36" s="363"/>
      <c r="J36" s="363"/>
      <c r="K36" s="363"/>
      <c r="L36" s="363"/>
      <c r="M36" s="363"/>
      <c r="N36" s="363"/>
      <c r="O36" s="363"/>
      <c r="P36" s="363"/>
      <c r="Q36" s="363"/>
      <c r="R36" s="363"/>
      <c r="S36" s="363"/>
      <c r="T36" s="363"/>
      <c r="U36" s="363"/>
      <c r="V36" s="363"/>
    </row>
    <row r="37" spans="1:25" s="73" customFormat="1" ht="15.75" customHeight="1">
      <c r="A37" s="363"/>
      <c r="B37" s="363"/>
      <c r="C37" s="363"/>
      <c r="D37" s="363"/>
      <c r="E37" s="363"/>
      <c r="F37" s="363"/>
      <c r="G37" s="363"/>
      <c r="H37" s="363"/>
      <c r="I37" s="363"/>
      <c r="J37" s="363"/>
      <c r="K37" s="363"/>
      <c r="L37" s="363"/>
      <c r="M37" s="363"/>
      <c r="N37" s="363"/>
      <c r="O37" s="363"/>
      <c r="P37" s="363"/>
      <c r="Q37" s="363"/>
      <c r="R37" s="363"/>
      <c r="S37" s="363"/>
      <c r="T37" s="363"/>
      <c r="U37" s="363"/>
      <c r="V37" s="363"/>
    </row>
    <row r="38" spans="1:25" s="73" customFormat="1" ht="25.4" customHeight="1">
      <c r="D38" s="367"/>
      <c r="E38" s="367"/>
      <c r="F38" s="367"/>
      <c r="G38" s="367"/>
      <c r="H38" s="367"/>
      <c r="I38" s="367"/>
      <c r="J38" s="367"/>
      <c r="K38" s="367"/>
      <c r="L38" s="367"/>
      <c r="M38" s="367"/>
      <c r="N38" s="367"/>
      <c r="O38" s="367"/>
      <c r="P38" s="367"/>
      <c r="Q38" s="82"/>
      <c r="R38" s="74"/>
      <c r="S38" s="74"/>
      <c r="T38" s="74"/>
      <c r="U38" s="74"/>
      <c r="V38" s="74"/>
    </row>
    <row r="39" spans="1:25" s="70" customFormat="1" ht="18.5">
      <c r="A39" s="79" t="s">
        <v>52</v>
      </c>
      <c r="B39" s="87"/>
      <c r="C39" s="87"/>
      <c r="D39" s="88"/>
      <c r="E39" s="88"/>
      <c r="F39" s="88"/>
      <c r="G39" s="88"/>
      <c r="P39" s="79" t="s">
        <v>53</v>
      </c>
      <c r="Q39" s="81"/>
      <c r="R39" s="74"/>
      <c r="S39" s="74"/>
      <c r="T39" s="74"/>
      <c r="U39" s="74"/>
      <c r="V39" s="74"/>
    </row>
    <row r="40" spans="1:25" s="5" customFormat="1" ht="12.75" customHeight="1">
      <c r="A40" s="96" t="s">
        <v>40</v>
      </c>
      <c r="B40" s="180"/>
      <c r="C40" s="97">
        <f>C56/$C$27</f>
        <v>0.27910762359914021</v>
      </c>
      <c r="D40" s="97">
        <f>D56/$D$27</f>
        <v>0.26992342001178155</v>
      </c>
      <c r="E40" s="97">
        <f>E56/$E$27</f>
        <v>0.26640466072360497</v>
      </c>
      <c r="F40" s="6"/>
      <c r="H40" s="368"/>
      <c r="I40" s="368"/>
      <c r="J40" s="368"/>
      <c r="K40" s="368"/>
      <c r="L40" s="368"/>
      <c r="M40" s="368"/>
      <c r="N40" s="58"/>
      <c r="O40" s="2"/>
      <c r="R40" s="46"/>
      <c r="S40" s="46"/>
      <c r="T40" s="46"/>
      <c r="U40" s="46"/>
      <c r="V40" s="47"/>
    </row>
    <row r="41" spans="1:25" s="5" customFormat="1" ht="14.65" customHeight="1">
      <c r="A41" s="360" t="s">
        <v>3</v>
      </c>
      <c r="B41" s="357" t="s">
        <v>117</v>
      </c>
      <c r="C41" s="357">
        <v>2023</v>
      </c>
      <c r="D41" s="357">
        <v>2024</v>
      </c>
      <c r="E41" s="357">
        <v>2025</v>
      </c>
      <c r="F41" s="357">
        <v>2026</v>
      </c>
      <c r="G41" s="355" t="s">
        <v>118</v>
      </c>
      <c r="P41" s="360" t="s">
        <v>39</v>
      </c>
      <c r="Q41" s="357" t="s">
        <v>117</v>
      </c>
      <c r="R41" s="357">
        <v>2023</v>
      </c>
      <c r="S41" s="357">
        <v>2024</v>
      </c>
      <c r="T41" s="357">
        <v>2025</v>
      </c>
      <c r="U41" s="357">
        <v>2026</v>
      </c>
      <c r="V41" s="355" t="s">
        <v>118</v>
      </c>
    </row>
    <row r="42" spans="1:25" s="5" customFormat="1" ht="20.9" customHeight="1">
      <c r="A42" s="361"/>
      <c r="B42" s="358"/>
      <c r="C42" s="358"/>
      <c r="D42" s="358"/>
      <c r="E42" s="358"/>
      <c r="F42" s="358"/>
      <c r="G42" s="356"/>
      <c r="P42" s="361"/>
      <c r="Q42" s="358"/>
      <c r="R42" s="358"/>
      <c r="S42" s="358"/>
      <c r="T42" s="358"/>
      <c r="U42" s="358"/>
      <c r="V42" s="356"/>
    </row>
    <row r="43" spans="1:25" s="5" customFormat="1" ht="13.5">
      <c r="A43" s="91" t="s">
        <v>5</v>
      </c>
      <c r="B43" s="72">
        <v>3.5568</v>
      </c>
      <c r="C43" s="72">
        <v>2.5259999999999998</v>
      </c>
      <c r="D43" s="72">
        <v>2.3420000000000001</v>
      </c>
      <c r="E43" s="72">
        <v>2.2549999999999999</v>
      </c>
      <c r="F43" s="72">
        <v>1.952</v>
      </c>
      <c r="G43" s="101">
        <f>F43/E43-1</f>
        <v>-0.13436807095343684</v>
      </c>
      <c r="H43" s="65"/>
      <c r="I43" s="7"/>
      <c r="O43" s="11"/>
      <c r="P43" s="91" t="s">
        <v>5</v>
      </c>
      <c r="Q43" s="113">
        <v>1232.8440000000001</v>
      </c>
      <c r="R43" s="113">
        <v>910.798</v>
      </c>
      <c r="S43" s="113">
        <v>858.28800000000001</v>
      </c>
      <c r="T43" s="113">
        <v>844.49800000000005</v>
      </c>
      <c r="U43" s="113">
        <v>737.38099999999997</v>
      </c>
      <c r="V43" s="101">
        <f>U43/T43-1</f>
        <v>-0.12684103455544016</v>
      </c>
      <c r="W43" s="7"/>
      <c r="X43" s="7"/>
      <c r="Y43" s="7"/>
    </row>
    <row r="44" spans="1:25" s="5" customFormat="1">
      <c r="A44" s="91" t="s">
        <v>6</v>
      </c>
      <c r="B44" s="72">
        <v>3.0068000000000001</v>
      </c>
      <c r="C44" s="72">
        <v>2.5390000000000001</v>
      </c>
      <c r="D44" s="72">
        <v>2.1240000000000001</v>
      </c>
      <c r="E44" s="72">
        <v>1.9119999999999999</v>
      </c>
      <c r="F44" s="72">
        <v>1.829</v>
      </c>
      <c r="G44" s="101">
        <f t="shared" ref="G44:G46" si="8">F44/E44-1</f>
        <v>-4.3410041841004166E-2</v>
      </c>
      <c r="H44" s="31"/>
      <c r="I44" s="10"/>
      <c r="O44" s="11"/>
      <c r="P44" s="91" t="s">
        <v>6</v>
      </c>
      <c r="Q44" s="113">
        <v>1051.3263999999999</v>
      </c>
      <c r="R44" s="113">
        <v>901.97400000000005</v>
      </c>
      <c r="S44" s="113">
        <v>793.22199999999998</v>
      </c>
      <c r="T44" s="113">
        <v>718.63699999999994</v>
      </c>
      <c r="U44" s="113">
        <v>693.66899999999998</v>
      </c>
      <c r="V44" s="101">
        <f t="shared" ref="V44:V46" si="9">U44/T44-1</f>
        <v>-3.4743549246698868E-2</v>
      </c>
      <c r="W44" s="7"/>
      <c r="X44" s="7"/>
      <c r="Y44" s="7"/>
    </row>
    <row r="45" spans="1:25" s="5" customFormat="1" ht="13.5">
      <c r="A45" s="91" t="s">
        <v>7</v>
      </c>
      <c r="B45" s="72">
        <v>3.3677999999999999</v>
      </c>
      <c r="C45" s="72">
        <v>2.89</v>
      </c>
      <c r="D45" s="72">
        <v>2.1680000000000001</v>
      </c>
      <c r="E45" s="72">
        <v>2.0659999999999998</v>
      </c>
      <c r="F45" s="72">
        <v>1.7370000000000001</v>
      </c>
      <c r="G45" s="101">
        <f t="shared" si="8"/>
        <v>-0.15924491771539195</v>
      </c>
      <c r="H45" s="31"/>
      <c r="I45" s="65"/>
      <c r="O45" s="11"/>
      <c r="P45" s="91" t="s">
        <v>7</v>
      </c>
      <c r="Q45" s="113">
        <v>1191.0068000000001</v>
      </c>
      <c r="R45" s="113">
        <v>1054.3209999999999</v>
      </c>
      <c r="S45" s="113">
        <v>813.17</v>
      </c>
      <c r="T45" s="113">
        <v>784.10599999999999</v>
      </c>
      <c r="U45" s="113">
        <v>682.03599999999994</v>
      </c>
      <c r="V45" s="101">
        <f t="shared" si="9"/>
        <v>-0.13017372651146664</v>
      </c>
      <c r="W45" s="7"/>
      <c r="X45" s="7"/>
      <c r="Y45" s="7"/>
    </row>
    <row r="46" spans="1:25" s="5" customFormat="1">
      <c r="A46" s="91" t="s">
        <v>8</v>
      </c>
      <c r="B46" s="72">
        <v>3.1274000000000002</v>
      </c>
      <c r="C46" s="72">
        <v>2.218</v>
      </c>
      <c r="D46" s="72">
        <v>2.0710000000000002</v>
      </c>
      <c r="E46" s="72">
        <v>2.1720000000000002</v>
      </c>
      <c r="F46" s="72">
        <v>1.5620000000000001</v>
      </c>
      <c r="G46" s="101">
        <f t="shared" si="8"/>
        <v>-0.28084714548802947</v>
      </c>
      <c r="H46" s="31"/>
      <c r="O46" s="11"/>
      <c r="P46" s="91" t="s">
        <v>8</v>
      </c>
      <c r="Q46" s="113">
        <v>1113.1967999999999</v>
      </c>
      <c r="R46" s="113">
        <v>825.07299999999998</v>
      </c>
      <c r="S46" s="113">
        <v>779.45799999999997</v>
      </c>
      <c r="T46" s="113">
        <v>824.89700000000005</v>
      </c>
      <c r="U46" s="113">
        <v>618.33100000000002</v>
      </c>
      <c r="V46" s="101">
        <f t="shared" si="9"/>
        <v>-0.25041429414823912</v>
      </c>
      <c r="W46" s="7"/>
      <c r="X46" s="7"/>
      <c r="Y46" s="7"/>
    </row>
    <row r="47" spans="1:25" s="5" customFormat="1">
      <c r="A47" s="91" t="s">
        <v>9</v>
      </c>
      <c r="B47" s="72">
        <v>2.9582000000000002</v>
      </c>
      <c r="C47" s="72">
        <v>1.9730000000000001</v>
      </c>
      <c r="D47" s="72">
        <v>1.982</v>
      </c>
      <c r="E47" s="72">
        <v>1.93</v>
      </c>
      <c r="F47" s="72"/>
      <c r="G47" s="101"/>
      <c r="H47" s="31"/>
      <c r="O47" s="11"/>
      <c r="P47" s="91" t="s">
        <v>9</v>
      </c>
      <c r="Q47" s="113">
        <v>1056.0999999999999</v>
      </c>
      <c r="R47" s="113">
        <v>741.63699999999994</v>
      </c>
      <c r="S47" s="113">
        <v>755.654</v>
      </c>
      <c r="T47" s="113">
        <v>749.21699999999998</v>
      </c>
      <c r="U47" s="113"/>
      <c r="V47" s="101"/>
      <c r="W47" s="7"/>
      <c r="X47" s="7"/>
      <c r="Y47" s="7"/>
    </row>
    <row r="48" spans="1:25" s="5" customFormat="1">
      <c r="A48" s="91" t="s">
        <v>10</v>
      </c>
      <c r="B48" s="72">
        <v>2.8397999999999999</v>
      </c>
      <c r="C48" s="72">
        <v>2.0369999999999999</v>
      </c>
      <c r="D48" s="72">
        <v>1.804</v>
      </c>
      <c r="E48" s="72">
        <v>1.899</v>
      </c>
      <c r="F48" s="72"/>
      <c r="G48" s="101"/>
      <c r="H48" s="31"/>
      <c r="O48" s="11"/>
      <c r="P48" s="91" t="s">
        <v>10</v>
      </c>
      <c r="Q48" s="113">
        <v>1013.689</v>
      </c>
      <c r="R48" s="113">
        <v>764.34699999999998</v>
      </c>
      <c r="S48" s="113">
        <v>684.42700000000002</v>
      </c>
      <c r="T48" s="113">
        <v>728.596</v>
      </c>
      <c r="U48" s="113"/>
      <c r="V48" s="101"/>
      <c r="W48" s="7"/>
      <c r="X48" s="7"/>
      <c r="Y48" s="7"/>
    </row>
    <row r="49" spans="1:25" s="6" customFormat="1" ht="13" customHeight="1">
      <c r="A49" s="91" t="s">
        <v>11</v>
      </c>
      <c r="B49" s="72">
        <v>2.7258</v>
      </c>
      <c r="C49" s="72">
        <v>1.851</v>
      </c>
      <c r="D49" s="72">
        <v>2.0089999999999999</v>
      </c>
      <c r="E49" s="72">
        <v>2.2440000000000002</v>
      </c>
      <c r="F49" s="72"/>
      <c r="G49" s="101"/>
      <c r="H49" s="31"/>
      <c r="O49" s="11"/>
      <c r="P49" s="91" t="s">
        <v>11</v>
      </c>
      <c r="Q49" s="113">
        <v>972.93299999999999</v>
      </c>
      <c r="R49" s="113">
        <v>693.99599999999998</v>
      </c>
      <c r="S49" s="113">
        <v>757.67499999999995</v>
      </c>
      <c r="T49" s="113">
        <v>837.24099999999999</v>
      </c>
      <c r="U49" s="113"/>
      <c r="V49" s="101"/>
      <c r="W49" s="7"/>
      <c r="X49" s="7"/>
      <c r="Y49" s="7"/>
    </row>
    <row r="50" spans="1:25" s="5" customFormat="1" ht="13" customHeight="1">
      <c r="A50" s="91" t="s">
        <v>12</v>
      </c>
      <c r="B50" s="72">
        <v>2.9312</v>
      </c>
      <c r="C50" s="72">
        <v>2.0310000000000001</v>
      </c>
      <c r="D50" s="72">
        <v>1.952</v>
      </c>
      <c r="E50" s="72">
        <v>1.8759999999999999</v>
      </c>
      <c r="F50" s="72"/>
      <c r="G50" s="101"/>
      <c r="H50" s="31"/>
      <c r="O50" s="11"/>
      <c r="P50" s="91" t="s">
        <v>12</v>
      </c>
      <c r="Q50" s="113">
        <v>1028.9256</v>
      </c>
      <c r="R50" s="113">
        <v>751.36400000000003</v>
      </c>
      <c r="S50" s="113">
        <v>724.92</v>
      </c>
      <c r="T50" s="113">
        <v>701.54899999999998</v>
      </c>
      <c r="U50" s="113"/>
      <c r="V50" s="101"/>
      <c r="W50" s="7"/>
      <c r="X50" s="7"/>
      <c r="Y50" s="7"/>
    </row>
    <row r="51" spans="1:25" s="5" customFormat="1" ht="13" customHeight="1">
      <c r="A51" s="91" t="s">
        <v>13</v>
      </c>
      <c r="B51" s="72">
        <v>3.0943999999999998</v>
      </c>
      <c r="C51" s="72">
        <v>2.19</v>
      </c>
      <c r="D51" s="72">
        <v>2.0760000000000001</v>
      </c>
      <c r="E51" s="72">
        <v>2.1190000000000002</v>
      </c>
      <c r="F51" s="72"/>
      <c r="G51" s="101"/>
      <c r="H51" s="31"/>
      <c r="O51" s="11"/>
      <c r="P51" s="91" t="s">
        <v>13</v>
      </c>
      <c r="Q51" s="113">
        <v>1073.9123999999999</v>
      </c>
      <c r="R51" s="113">
        <v>789.56799999999998</v>
      </c>
      <c r="S51" s="113">
        <v>758.76599999999996</v>
      </c>
      <c r="T51" s="113">
        <v>781.93</v>
      </c>
      <c r="U51" s="113"/>
      <c r="V51" s="101"/>
      <c r="W51" s="7"/>
      <c r="X51" s="7"/>
      <c r="Y51" s="7"/>
    </row>
    <row r="52" spans="1:25" s="5" customFormat="1" ht="13" customHeight="1">
      <c r="A52" s="91" t="s">
        <v>14</v>
      </c>
      <c r="B52" s="72">
        <v>3.4089999999999998</v>
      </c>
      <c r="C52" s="72">
        <v>2.2570000000000001</v>
      </c>
      <c r="D52" s="72">
        <v>2.5369999999999999</v>
      </c>
      <c r="E52" s="72">
        <v>2.2629999999999999</v>
      </c>
      <c r="F52" s="72"/>
      <c r="G52" s="194"/>
      <c r="H52" s="31"/>
      <c r="O52" s="11"/>
      <c r="P52" s="91" t="s">
        <v>14</v>
      </c>
      <c r="Q52" s="113">
        <v>1169.9014</v>
      </c>
      <c r="R52" s="113">
        <v>810.41399999999999</v>
      </c>
      <c r="S52" s="113">
        <v>927.02800000000002</v>
      </c>
      <c r="T52" s="113">
        <v>855.45600000000002</v>
      </c>
      <c r="U52" s="113"/>
      <c r="V52" s="194"/>
      <c r="W52" s="7"/>
      <c r="X52" s="7"/>
      <c r="Y52" s="7"/>
    </row>
    <row r="53" spans="1:25" s="5" customFormat="1" ht="13" customHeight="1">
      <c r="A53" s="91" t="s">
        <v>15</v>
      </c>
      <c r="B53" s="72">
        <v>3.2858000000000001</v>
      </c>
      <c r="C53" s="72">
        <v>2.258</v>
      </c>
      <c r="D53" s="72">
        <v>2.254</v>
      </c>
      <c r="E53" s="72">
        <v>2.0950000000000002</v>
      </c>
      <c r="F53" s="72"/>
      <c r="G53" s="194"/>
      <c r="H53" s="31"/>
      <c r="O53" s="11"/>
      <c r="P53" s="91" t="s">
        <v>15</v>
      </c>
      <c r="Q53" s="113">
        <v>1128.0968</v>
      </c>
      <c r="R53" s="113">
        <v>821.97400000000005</v>
      </c>
      <c r="S53" s="113">
        <v>824.495</v>
      </c>
      <c r="T53" s="113">
        <v>778.23699999999997</v>
      </c>
      <c r="U53" s="113"/>
      <c r="V53" s="194"/>
      <c r="W53" s="7"/>
      <c r="X53" s="7"/>
      <c r="Y53" s="7"/>
    </row>
    <row r="54" spans="1:25" s="5" customFormat="1" ht="13" customHeight="1">
      <c r="A54" s="92" t="s">
        <v>16</v>
      </c>
      <c r="B54" s="72">
        <v>2.8757999999999999</v>
      </c>
      <c r="C54" s="72">
        <v>1.978</v>
      </c>
      <c r="D54" s="72">
        <v>2.3410000000000002</v>
      </c>
      <c r="E54" s="72">
        <v>2.1819999999999999</v>
      </c>
      <c r="F54" s="72"/>
      <c r="G54" s="194"/>
      <c r="H54" s="31"/>
      <c r="K54" s="1"/>
      <c r="O54" s="11"/>
      <c r="P54" s="92" t="s">
        <v>16</v>
      </c>
      <c r="Q54" s="113">
        <v>1002.4258</v>
      </c>
      <c r="R54" s="113">
        <v>712.55399999999997</v>
      </c>
      <c r="S54" s="113">
        <v>855.98800000000006</v>
      </c>
      <c r="T54" s="113">
        <v>810.35699999999997</v>
      </c>
      <c r="U54" s="113"/>
      <c r="V54" s="194"/>
      <c r="W54" s="7"/>
      <c r="X54" s="7"/>
      <c r="Y54" s="7"/>
    </row>
    <row r="55" spans="1:25" s="5" customFormat="1" ht="13" customHeight="1">
      <c r="A55" s="93" t="s">
        <v>44</v>
      </c>
      <c r="B55" s="71">
        <f>SUM(B43:B48)</f>
        <v>18.8568</v>
      </c>
      <c r="C55" s="71">
        <f t="shared" ref="C55:E55" si="10">SUM(C43:C48)</f>
        <v>14.183</v>
      </c>
      <c r="D55" s="71">
        <f>SUM(D43:D48)</f>
        <v>12.491</v>
      </c>
      <c r="E55" s="71">
        <f t="shared" si="10"/>
        <v>12.233999999999998</v>
      </c>
      <c r="F55" s="71"/>
      <c r="G55" s="175"/>
      <c r="K55" s="1"/>
      <c r="P55" s="93" t="s">
        <v>44</v>
      </c>
      <c r="Q55" s="71">
        <f>SUM(Q43:Q48)</f>
        <v>6658.1630000000005</v>
      </c>
      <c r="R55" s="71">
        <f t="shared" ref="R55:T55" si="11">SUM(R43:R48)</f>
        <v>5198.1499999999996</v>
      </c>
      <c r="S55" s="71">
        <f>SUM(S43:S48)</f>
        <v>4684.2190000000001</v>
      </c>
      <c r="T55" s="71">
        <f t="shared" si="11"/>
        <v>4649.951</v>
      </c>
      <c r="U55" s="71"/>
      <c r="V55" s="175"/>
    </row>
    <row r="56" spans="1:25" s="5" customFormat="1" ht="13" customHeight="1">
      <c r="A56" s="93" t="s">
        <v>36</v>
      </c>
      <c r="B56" s="71">
        <f>SUM(B43:B54)</f>
        <v>37.178799999999995</v>
      </c>
      <c r="C56" s="71">
        <f t="shared" ref="C56:E56" si="12">SUM(C43:C54)</f>
        <v>26.748000000000001</v>
      </c>
      <c r="D56" s="71">
        <f t="shared" si="12"/>
        <v>25.66</v>
      </c>
      <c r="E56" s="71">
        <f t="shared" si="12"/>
        <v>25.012999999999995</v>
      </c>
      <c r="F56" s="71"/>
      <c r="G56" s="175"/>
      <c r="K56" s="1"/>
      <c r="P56" s="93" t="s">
        <v>36</v>
      </c>
      <c r="Q56" s="71">
        <f>SUM(Q43:Q54)</f>
        <v>13034.358</v>
      </c>
      <c r="R56" s="71">
        <f t="shared" ref="R56:T56" si="13">SUM(R43:R54)</f>
        <v>9778.02</v>
      </c>
      <c r="S56" s="71">
        <f t="shared" si="13"/>
        <v>9533.0910000000003</v>
      </c>
      <c r="T56" s="71">
        <f t="shared" si="13"/>
        <v>9414.7209999999995</v>
      </c>
      <c r="U56" s="71"/>
      <c r="V56" s="175"/>
    </row>
    <row r="57" spans="1:25" ht="13.5">
      <c r="A57" s="94" t="s">
        <v>37</v>
      </c>
      <c r="B57" s="90"/>
      <c r="C57" s="90"/>
      <c r="D57" s="197">
        <f>D56/C56-1</f>
        <v>-4.0675938387916943E-2</v>
      </c>
      <c r="E57" s="197">
        <f>E56/D56-1</f>
        <v>-2.5214341387373551E-2</v>
      </c>
      <c r="F57" s="90"/>
      <c r="G57" s="192">
        <f>(F43+F44+F45+F46)/(E43+E44+E45+E46)-1</f>
        <v>-0.15764425936942295</v>
      </c>
      <c r="P57" s="94" t="s">
        <v>37</v>
      </c>
      <c r="Q57" s="90"/>
      <c r="R57" s="90"/>
      <c r="S57" s="197">
        <f>S56/R56-1</f>
        <v>-2.5048936287714652E-2</v>
      </c>
      <c r="T57" s="197">
        <f>T56/S56-1</f>
        <v>-1.2416749194988363E-2</v>
      </c>
      <c r="U57" s="90"/>
      <c r="V57" s="192">
        <f>(U43+U44+U45+U46)/(T43+T44+T45+T46)-1</f>
        <v>-0.13893500219725619</v>
      </c>
      <c r="W57" s="7"/>
      <c r="X57" s="7"/>
      <c r="Y57" s="30"/>
    </row>
    <row r="58" spans="1:25">
      <c r="A58" s="6"/>
      <c r="B58" s="61"/>
      <c r="C58" s="61"/>
      <c r="D58" s="64"/>
      <c r="E58" s="64"/>
      <c r="F58" s="64"/>
      <c r="G58" s="63"/>
      <c r="P58" s="6"/>
      <c r="Q58" s="61"/>
      <c r="R58" s="64"/>
      <c r="S58" s="64"/>
      <c r="T58" s="64"/>
      <c r="U58" s="64"/>
      <c r="V58" s="171"/>
      <c r="W58" s="7"/>
      <c r="X58" s="7"/>
      <c r="Y58" s="30"/>
    </row>
    <row r="59" spans="1:25" s="73" customFormat="1" ht="16">
      <c r="A59" s="73" t="s">
        <v>17</v>
      </c>
      <c r="B59" s="83"/>
      <c r="C59" s="83"/>
      <c r="P59" s="73" t="s">
        <v>17</v>
      </c>
      <c r="R59" s="74"/>
      <c r="S59" s="74"/>
      <c r="T59" s="74"/>
      <c r="U59" s="74"/>
      <c r="V59" s="74"/>
    </row>
    <row r="60" spans="1:25" s="73" customFormat="1" ht="16">
      <c r="B60" s="83"/>
      <c r="C60" s="83"/>
      <c r="R60" s="74"/>
      <c r="S60" s="74"/>
      <c r="T60" s="74"/>
      <c r="U60" s="74"/>
      <c r="V60" s="74"/>
    </row>
    <row r="66" spans="5:5" ht="13.5">
      <c r="E66" s="70"/>
    </row>
  </sheetData>
  <sheetProtection selectLockedCells="1" selectUnlockedCells="1"/>
  <mergeCells count="39">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 ref="G41:G42"/>
    <mergeCell ref="U41:U42"/>
    <mergeCell ref="P12:P13"/>
    <mergeCell ref="R12:R13"/>
    <mergeCell ref="V12:V13"/>
    <mergeCell ref="S12:S13"/>
    <mergeCell ref="Q12:Q13"/>
    <mergeCell ref="U12:U13"/>
    <mergeCell ref="T12:T13"/>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s>
  <conditionalFormatting sqref="F14:F25">
    <cfRule type="cellIs" dxfId="61" priority="24" operator="between">
      <formula>0</formula>
      <formula>0</formula>
    </cfRule>
  </conditionalFormatting>
  <conditionalFormatting sqref="F43:F54">
    <cfRule type="cellIs" dxfId="60" priority="22" operator="between">
      <formula>0</formula>
      <formula>0</formula>
    </cfRule>
  </conditionalFormatting>
  <conditionalFormatting sqref="U43:U54">
    <cfRule type="cellIs" dxfId="59" priority="20" operator="between">
      <formula>0</formula>
      <formula>0</formula>
    </cfRule>
  </conditionalFormatting>
  <conditionalFormatting sqref="U14:U25">
    <cfRule type="cellIs" dxfId="58" priority="18" operator="between">
      <formula>0</formula>
      <formula>0</formula>
    </cfRule>
  </conditionalFormatting>
  <conditionalFormatting sqref="G14:G17">
    <cfRule type="cellIs" dxfId="57" priority="12" operator="between">
      <formula>0</formula>
      <formula>0</formula>
    </cfRule>
  </conditionalFormatting>
  <conditionalFormatting sqref="G23:G25">
    <cfRule type="cellIs" dxfId="56" priority="11" operator="between">
      <formula>0</formula>
      <formula>0</formula>
    </cfRule>
  </conditionalFormatting>
  <conditionalFormatting sqref="G18:G22">
    <cfRule type="cellIs" dxfId="55" priority="10" operator="between">
      <formula>0</formula>
      <formula>0</formula>
    </cfRule>
  </conditionalFormatting>
  <conditionalFormatting sqref="V14:V17">
    <cfRule type="cellIs" dxfId="54" priority="9" operator="between">
      <formula>0</formula>
      <formula>0</formula>
    </cfRule>
  </conditionalFormatting>
  <conditionalFormatting sqref="V23:V25">
    <cfRule type="cellIs" dxfId="53" priority="8" operator="between">
      <formula>0</formula>
      <formula>0</formula>
    </cfRule>
  </conditionalFormatting>
  <conditionalFormatting sqref="V18:V22">
    <cfRule type="cellIs" dxfId="52" priority="7" operator="between">
      <formula>0</formula>
      <formula>0</formula>
    </cfRule>
  </conditionalFormatting>
  <conditionalFormatting sqref="V43:V46">
    <cfRule type="cellIs" dxfId="51" priority="6" operator="between">
      <formula>0</formula>
      <formula>0</formula>
    </cfRule>
  </conditionalFormatting>
  <conditionalFormatting sqref="V52:V54">
    <cfRule type="cellIs" dxfId="50" priority="5" operator="between">
      <formula>0</formula>
      <formula>0</formula>
    </cfRule>
  </conditionalFormatting>
  <conditionalFormatting sqref="V47:V51">
    <cfRule type="cellIs" dxfId="49" priority="4" operator="between">
      <formula>0</formula>
      <formula>0</formula>
    </cfRule>
  </conditionalFormatting>
  <conditionalFormatting sqref="G43:G46">
    <cfRule type="cellIs" dxfId="48" priority="3" operator="between">
      <formula>0</formula>
      <formula>0</formula>
    </cfRule>
  </conditionalFormatting>
  <conditionalFormatting sqref="G52:G54">
    <cfRule type="cellIs" dxfId="47" priority="2" operator="between">
      <formula>0</formula>
      <formula>0</formula>
    </cfRule>
  </conditionalFormatting>
  <conditionalFormatting sqref="G47:G51">
    <cfRule type="cellIs" dxfId="46"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0113-6BBC-4341-A98F-6E9200561190}">
  <dimension ref="A1:V67"/>
  <sheetViews>
    <sheetView zoomScale="90" zoomScaleNormal="90" workbookViewId="0">
      <selection activeCell="T7" sqref="T7"/>
    </sheetView>
  </sheetViews>
  <sheetFormatPr baseColWidth="10" defaultColWidth="11.54296875" defaultRowHeight="12.5"/>
  <cols>
    <col min="1" max="1" width="11" style="1" customWidth="1"/>
    <col min="2" max="2" width="6" style="12" customWidth="1"/>
    <col min="3" max="3" width="12.1796875" style="12" customWidth="1"/>
    <col min="4" max="4" width="9.54296875" style="1" customWidth="1"/>
    <col min="5" max="6" width="10.54296875" style="1" customWidth="1"/>
    <col min="7" max="7" width="10.453125" style="1" customWidth="1"/>
    <col min="8" max="8" width="42.1796875" style="1" customWidth="1"/>
    <col min="9" max="9" width="10.7265625" style="1" customWidth="1"/>
    <col min="10" max="10" width="9" style="1" customWidth="1"/>
    <col min="11" max="11" width="9.81640625" style="1" customWidth="1"/>
    <col min="12" max="12" width="20.54296875" style="1" customWidth="1"/>
    <col min="13" max="13" width="9" style="1" customWidth="1"/>
    <col min="14" max="14" width="1.54296875" style="1" customWidth="1"/>
    <col min="15" max="15" width="7" style="1" customWidth="1"/>
    <col min="16" max="17" width="4.54296875" style="1" customWidth="1"/>
    <col min="18" max="16384" width="11.54296875" style="1"/>
  </cols>
  <sheetData>
    <row r="1" spans="1:22">
      <c r="I1" s="373"/>
      <c r="J1" s="373"/>
    </row>
    <row r="6" spans="1:22" ht="16">
      <c r="A6" s="73"/>
      <c r="B6" s="116"/>
      <c r="C6" s="116"/>
      <c r="D6" s="73"/>
      <c r="E6" s="73"/>
      <c r="F6" s="73"/>
      <c r="G6" s="73"/>
      <c r="H6" s="73"/>
      <c r="I6" s="73"/>
      <c r="J6" s="73"/>
      <c r="K6" s="73"/>
      <c r="L6" s="73"/>
      <c r="M6" s="73"/>
    </row>
    <row r="7" spans="1:22" ht="18.5">
      <c r="A7" s="75" t="s">
        <v>130</v>
      </c>
      <c r="B7" s="117"/>
      <c r="C7" s="117"/>
      <c r="D7" s="76"/>
      <c r="E7" s="76"/>
      <c r="F7" s="76"/>
      <c r="G7" s="76"/>
      <c r="H7" s="76"/>
      <c r="I7" s="76"/>
      <c r="J7" s="76"/>
      <c r="K7" s="76"/>
      <c r="L7" s="76"/>
      <c r="M7" s="76"/>
      <c r="N7" s="4"/>
      <c r="O7" s="14" t="s">
        <v>19</v>
      </c>
      <c r="R7" s="273"/>
      <c r="S7" s="273"/>
      <c r="T7" s="273"/>
      <c r="U7" s="273"/>
      <c r="V7" s="273"/>
    </row>
    <row r="8" spans="1:22" s="4" customFormat="1" ht="18.5">
      <c r="A8" s="374" t="s">
        <v>87</v>
      </c>
      <c r="B8" s="374"/>
      <c r="C8" s="374"/>
      <c r="D8" s="374"/>
      <c r="E8" s="374"/>
      <c r="F8" s="374"/>
      <c r="G8" s="374"/>
      <c r="H8" s="374"/>
      <c r="I8" s="276"/>
      <c r="J8" s="76"/>
      <c r="K8" s="76"/>
      <c r="L8" s="76"/>
      <c r="M8" s="76"/>
      <c r="R8" s="276"/>
      <c r="S8" s="276"/>
      <c r="T8" s="276"/>
      <c r="U8" s="276"/>
      <c r="V8" s="276"/>
    </row>
    <row r="9" spans="1:22" s="15" customFormat="1" ht="18.5">
      <c r="A9" s="118" t="s">
        <v>101</v>
      </c>
      <c r="B9" s="119"/>
      <c r="C9" s="119"/>
      <c r="D9" s="120"/>
      <c r="E9" s="120"/>
      <c r="F9" s="120"/>
      <c r="G9" s="121"/>
      <c r="H9" s="122"/>
      <c r="I9" s="1"/>
      <c r="J9" s="124"/>
      <c r="K9" s="124"/>
      <c r="L9" s="124"/>
      <c r="M9" s="124"/>
      <c r="N9" s="16"/>
      <c r="O9" s="5"/>
    </row>
    <row r="10" spans="1:22" s="5" customFormat="1" ht="16.399999999999999" customHeight="1">
      <c r="A10" s="375" t="s">
        <v>20</v>
      </c>
      <c r="B10" s="375"/>
      <c r="C10" s="375"/>
      <c r="D10" s="375"/>
      <c r="E10" s="375"/>
      <c r="F10" s="375"/>
      <c r="G10" s="375"/>
      <c r="H10" s="375"/>
      <c r="I10" s="1"/>
      <c r="J10" s="125"/>
      <c r="K10" s="125"/>
      <c r="L10" s="125"/>
      <c r="M10" s="125"/>
      <c r="N10" s="17"/>
    </row>
    <row r="11" spans="1:22" s="18" customFormat="1" ht="30.65" customHeight="1">
      <c r="A11" s="148" t="s">
        <v>21</v>
      </c>
      <c r="B11" s="149" t="s">
        <v>22</v>
      </c>
      <c r="C11" s="150" t="s">
        <v>121</v>
      </c>
      <c r="D11" s="150" t="s">
        <v>122</v>
      </c>
      <c r="E11" s="150" t="s">
        <v>123</v>
      </c>
      <c r="F11" s="150" t="s">
        <v>124</v>
      </c>
      <c r="G11" s="151" t="s">
        <v>118</v>
      </c>
      <c r="H11" s="70"/>
      <c r="I11" s="123" t="s">
        <v>129</v>
      </c>
      <c r="J11" s="70"/>
      <c r="K11" s="70"/>
      <c r="L11" s="70"/>
      <c r="M11" s="70"/>
      <c r="N11" s="5"/>
      <c r="O11" s="5"/>
    </row>
    <row r="12" spans="1:22" s="22" customFormat="1" ht="13.9" customHeight="1">
      <c r="A12" s="91" t="s">
        <v>23</v>
      </c>
      <c r="B12" s="127">
        <v>1</v>
      </c>
      <c r="C12" s="339">
        <v>4.66</v>
      </c>
      <c r="D12" s="339">
        <v>4</v>
      </c>
      <c r="E12" s="339"/>
      <c r="F12" s="339"/>
      <c r="G12" s="101"/>
      <c r="H12" s="70"/>
      <c r="J12" s="70"/>
      <c r="K12" s="70"/>
      <c r="L12" s="70"/>
      <c r="M12" s="70"/>
      <c r="N12" s="5"/>
      <c r="O12" s="5"/>
    </row>
    <row r="13" spans="1:22" s="22" customFormat="1" ht="15" customHeight="1">
      <c r="A13" s="141"/>
      <c r="B13" s="127">
        <v>2</v>
      </c>
      <c r="C13" s="339">
        <v>4.66</v>
      </c>
      <c r="D13" s="339">
        <v>4.03</v>
      </c>
      <c r="E13" s="339">
        <v>4.33</v>
      </c>
      <c r="F13" s="339">
        <v>6.22</v>
      </c>
      <c r="G13" s="181">
        <f>F13/E13-1</f>
        <v>0.43648960739030018</v>
      </c>
      <c r="H13" s="70"/>
      <c r="I13" s="123" t="s">
        <v>54</v>
      </c>
      <c r="J13" s="70"/>
      <c r="K13" s="70"/>
      <c r="L13" s="70"/>
      <c r="M13" s="70"/>
      <c r="N13" s="5"/>
      <c r="O13" s="5"/>
    </row>
    <row r="14" spans="1:22" s="22" customFormat="1" ht="11.5" customHeight="1">
      <c r="A14" s="141"/>
      <c r="B14" s="127">
        <v>3</v>
      </c>
      <c r="C14" s="339"/>
      <c r="D14" s="339">
        <v>4.0599999999999996</v>
      </c>
      <c r="E14" s="339">
        <v>4.3600000000000003</v>
      </c>
      <c r="F14" s="339">
        <v>6.22</v>
      </c>
      <c r="G14" s="181">
        <f t="shared" ref="G14:G35" si="0">F14/E14-1</f>
        <v>0.42660550458715574</v>
      </c>
      <c r="H14" s="70"/>
      <c r="I14" s="70"/>
      <c r="J14" s="70"/>
      <c r="K14" s="70"/>
      <c r="L14" s="70"/>
      <c r="M14" s="70"/>
      <c r="N14" s="5"/>
      <c r="O14" s="5"/>
    </row>
    <row r="15" spans="1:22" s="22" customFormat="1" ht="11.5" customHeight="1">
      <c r="A15" s="142"/>
      <c r="B15" s="128">
        <v>4</v>
      </c>
      <c r="C15" s="340"/>
      <c r="D15" s="340">
        <v>4.09</v>
      </c>
      <c r="E15" s="340">
        <v>4.42</v>
      </c>
      <c r="F15" s="340">
        <v>6.23</v>
      </c>
      <c r="G15" s="182">
        <f t="shared" si="0"/>
        <v>0.40950226244343901</v>
      </c>
      <c r="H15" s="70"/>
      <c r="I15" s="70"/>
      <c r="J15" s="70"/>
      <c r="K15" s="70"/>
      <c r="L15" s="70"/>
      <c r="M15" s="70"/>
      <c r="N15" s="5"/>
      <c r="O15" s="5"/>
    </row>
    <row r="16" spans="1:22" s="22" customFormat="1" ht="11.5" customHeight="1">
      <c r="A16" s="141" t="s">
        <v>24</v>
      </c>
      <c r="B16" s="126">
        <v>5</v>
      </c>
      <c r="C16" s="341">
        <v>4.6500000000000004</v>
      </c>
      <c r="D16" s="341">
        <v>4.13</v>
      </c>
      <c r="E16" s="341">
        <v>4.5</v>
      </c>
      <c r="F16" s="341">
        <v>6.28</v>
      </c>
      <c r="G16" s="183">
        <f t="shared" si="0"/>
        <v>0.39555555555555566</v>
      </c>
      <c r="H16" s="70"/>
      <c r="I16" s="70"/>
      <c r="J16" s="70"/>
      <c r="K16" s="70"/>
      <c r="L16" s="70"/>
      <c r="M16" s="70"/>
      <c r="N16" s="5"/>
      <c r="O16" s="5"/>
    </row>
    <row r="17" spans="1:15" s="22" customFormat="1" ht="11.5" customHeight="1">
      <c r="A17" s="141"/>
      <c r="B17" s="127">
        <v>6</v>
      </c>
      <c r="C17" s="339"/>
      <c r="D17" s="339">
        <v>4.1900000000000004</v>
      </c>
      <c r="E17" s="339">
        <v>4.57</v>
      </c>
      <c r="F17" s="339">
        <v>6.28</v>
      </c>
      <c r="G17" s="181">
        <f t="shared" si="0"/>
        <v>0.37417943107220997</v>
      </c>
      <c r="H17" s="70"/>
      <c r="I17" s="70"/>
      <c r="J17" s="70"/>
      <c r="K17" s="70"/>
      <c r="L17" s="70"/>
      <c r="M17" s="70"/>
      <c r="N17" s="5"/>
      <c r="O17" s="5"/>
    </row>
    <row r="18" spans="1:15" s="22" customFormat="1" ht="11.5" customHeight="1">
      <c r="A18" s="141"/>
      <c r="B18" s="127">
        <v>7</v>
      </c>
      <c r="C18" s="339">
        <v>4.7</v>
      </c>
      <c r="D18" s="339">
        <v>4.2</v>
      </c>
      <c r="E18" s="339">
        <v>4.66</v>
      </c>
      <c r="F18" s="339">
        <v>6.34</v>
      </c>
      <c r="G18" s="181"/>
      <c r="H18" s="83"/>
      <c r="I18" s="83"/>
      <c r="J18" s="83"/>
      <c r="K18" s="83"/>
      <c r="L18" s="83"/>
      <c r="M18" s="83"/>
      <c r="N18" s="6"/>
      <c r="O18" s="6"/>
    </row>
    <row r="19" spans="1:15" s="22" customFormat="1" ht="11.5" customHeight="1">
      <c r="A19" s="142"/>
      <c r="B19" s="128">
        <v>8</v>
      </c>
      <c r="C19" s="340">
        <v>4.71</v>
      </c>
      <c r="D19" s="340">
        <v>4.17</v>
      </c>
      <c r="E19" s="340">
        <v>4.74</v>
      </c>
      <c r="F19" s="340">
        <v>6.4</v>
      </c>
      <c r="G19" s="182">
        <f t="shared" si="0"/>
        <v>0.35021097046413496</v>
      </c>
      <c r="H19" s="70"/>
      <c r="I19" s="70"/>
      <c r="J19" s="70"/>
      <c r="K19" s="70"/>
      <c r="L19" s="70"/>
      <c r="M19" s="70"/>
      <c r="N19" s="5"/>
      <c r="O19" s="5"/>
    </row>
    <row r="20" spans="1:15" s="22" customFormat="1" ht="11.5" customHeight="1">
      <c r="A20" s="141" t="s">
        <v>7</v>
      </c>
      <c r="B20" s="127">
        <v>9</v>
      </c>
      <c r="C20" s="339">
        <v>4.74</v>
      </c>
      <c r="D20" s="339">
        <v>4.22</v>
      </c>
      <c r="E20" s="339">
        <v>4.84</v>
      </c>
      <c r="F20" s="339">
        <v>6.41</v>
      </c>
      <c r="G20" s="181">
        <f t="shared" si="0"/>
        <v>0.32438016528925617</v>
      </c>
      <c r="H20" s="70"/>
      <c r="I20" s="70"/>
      <c r="J20" s="70"/>
      <c r="K20" s="70"/>
      <c r="L20" s="70"/>
      <c r="M20" s="70"/>
      <c r="N20" s="5"/>
      <c r="O20" s="5"/>
    </row>
    <row r="21" spans="1:15" s="22" customFormat="1" ht="11.5" customHeight="1">
      <c r="A21" s="141"/>
      <c r="B21" s="127">
        <v>10</v>
      </c>
      <c r="C21" s="339">
        <v>4.76</v>
      </c>
      <c r="D21" s="339">
        <v>4.21</v>
      </c>
      <c r="E21" s="339">
        <v>4.91</v>
      </c>
      <c r="F21" s="339">
        <v>6.44</v>
      </c>
      <c r="G21" s="181">
        <f t="shared" si="0"/>
        <v>0.31160896130346227</v>
      </c>
      <c r="H21" s="70"/>
      <c r="I21" s="70"/>
      <c r="J21" s="70"/>
      <c r="K21" s="70"/>
      <c r="L21" s="70"/>
      <c r="M21" s="70"/>
      <c r="N21" s="5"/>
      <c r="O21" s="5"/>
    </row>
    <row r="22" spans="1:15" s="22" customFormat="1" ht="11.5" customHeight="1">
      <c r="A22" s="141"/>
      <c r="B22" s="127">
        <v>11</v>
      </c>
      <c r="C22" s="339">
        <v>4.82</v>
      </c>
      <c r="D22" s="339">
        <v>4.22</v>
      </c>
      <c r="E22" s="339">
        <v>4.9800000000000004</v>
      </c>
      <c r="F22" s="339">
        <v>6.48</v>
      </c>
      <c r="G22" s="181">
        <f t="shared" si="0"/>
        <v>0.3012048192771084</v>
      </c>
      <c r="H22" s="70"/>
      <c r="I22" s="70"/>
      <c r="J22" s="70"/>
      <c r="K22" s="70"/>
      <c r="L22" s="70"/>
      <c r="M22" s="70"/>
      <c r="N22" s="5"/>
      <c r="O22" s="5"/>
    </row>
    <row r="23" spans="1:15" s="22" customFormat="1" ht="11.5" customHeight="1">
      <c r="A23" s="142"/>
      <c r="B23" s="128">
        <v>12</v>
      </c>
      <c r="C23" s="339">
        <v>4.78</v>
      </c>
      <c r="D23" s="339">
        <v>4.21</v>
      </c>
      <c r="E23" s="339">
        <v>5.05</v>
      </c>
      <c r="F23" s="339">
        <v>6.5</v>
      </c>
      <c r="G23" s="182"/>
      <c r="H23" s="70"/>
      <c r="I23" s="70"/>
      <c r="J23" s="70"/>
      <c r="K23" s="70"/>
      <c r="L23" s="70"/>
      <c r="M23" s="70"/>
      <c r="N23" s="5"/>
      <c r="O23" s="5"/>
    </row>
    <row r="24" spans="1:15" s="22" customFormat="1" ht="11.5" customHeight="1">
      <c r="A24" s="141" t="s">
        <v>8</v>
      </c>
      <c r="B24" s="126">
        <v>13</v>
      </c>
      <c r="C24" s="341">
        <v>4.82</v>
      </c>
      <c r="D24" s="341"/>
      <c r="E24" s="341">
        <v>5.13</v>
      </c>
      <c r="F24" s="341">
        <v>6.49</v>
      </c>
      <c r="G24" s="183">
        <f t="shared" si="0"/>
        <v>0.26510721247563351</v>
      </c>
      <c r="H24" s="73"/>
      <c r="I24" s="73"/>
      <c r="J24" s="73"/>
      <c r="K24" s="73"/>
      <c r="L24" s="73"/>
      <c r="M24" s="73"/>
      <c r="N24" s="1"/>
      <c r="O24" s="1"/>
    </row>
    <row r="25" spans="1:15" s="22" customFormat="1" ht="11.5" customHeight="1">
      <c r="A25" s="141"/>
      <c r="B25" s="127">
        <v>14</v>
      </c>
      <c r="C25" s="339">
        <v>4.79</v>
      </c>
      <c r="D25" s="339">
        <v>4.24</v>
      </c>
      <c r="E25" s="339">
        <v>5.24</v>
      </c>
      <c r="F25" s="339">
        <v>6.51</v>
      </c>
      <c r="G25" s="181"/>
      <c r="H25" s="174"/>
      <c r="I25" s="73"/>
      <c r="J25" s="73"/>
      <c r="K25" s="73"/>
      <c r="L25" s="73"/>
      <c r="M25" s="73"/>
      <c r="N25" s="1"/>
      <c r="O25" s="1"/>
    </row>
    <row r="26" spans="1:15" s="22" customFormat="1" ht="11.5" customHeight="1">
      <c r="A26" s="141"/>
      <c r="B26" s="127">
        <v>15</v>
      </c>
      <c r="C26" s="339">
        <v>4.7699999999999996</v>
      </c>
      <c r="D26" s="339">
        <v>4.24</v>
      </c>
      <c r="E26" s="339">
        <v>5.29</v>
      </c>
      <c r="F26" s="339">
        <v>6.45</v>
      </c>
      <c r="G26" s="181"/>
      <c r="H26" s="73"/>
      <c r="I26" s="70"/>
      <c r="J26" s="73"/>
      <c r="K26" s="73"/>
      <c r="L26" s="73"/>
      <c r="M26" s="70"/>
      <c r="N26" s="5"/>
      <c r="O26" s="1"/>
    </row>
    <row r="27" spans="1:15" s="22" customFormat="1" ht="11.5" customHeight="1">
      <c r="A27" s="142"/>
      <c r="B27" s="128">
        <v>16</v>
      </c>
      <c r="C27" s="342">
        <v>4.75</v>
      </c>
      <c r="D27" s="342"/>
      <c r="E27" s="342">
        <v>5.42</v>
      </c>
      <c r="F27" s="342">
        <v>6.39</v>
      </c>
      <c r="G27" s="182">
        <f t="shared" si="0"/>
        <v>0.17896678966789659</v>
      </c>
      <c r="H27" s="129"/>
      <c r="I27" s="70"/>
      <c r="J27" s="129"/>
      <c r="K27" s="129"/>
      <c r="L27" s="129"/>
      <c r="M27" s="70"/>
      <c r="N27" s="5"/>
      <c r="O27" s="1"/>
    </row>
    <row r="28" spans="1:15" s="22" customFormat="1" ht="11.5" customHeight="1">
      <c r="A28" s="143" t="s">
        <v>9</v>
      </c>
      <c r="B28" s="127">
        <v>17</v>
      </c>
      <c r="C28" s="339"/>
      <c r="D28" s="339"/>
      <c r="E28" s="339"/>
      <c r="F28" s="339">
        <v>6.31</v>
      </c>
      <c r="G28" s="181"/>
      <c r="H28" s="376"/>
      <c r="I28" s="376"/>
      <c r="J28" s="376"/>
      <c r="K28" s="376"/>
      <c r="L28" s="376"/>
      <c r="M28" s="376" t="s">
        <v>25</v>
      </c>
      <c r="N28" s="373"/>
      <c r="O28" s="373"/>
    </row>
    <row r="29" spans="1:15" s="22" customFormat="1" ht="11.5" customHeight="1">
      <c r="A29" s="144"/>
      <c r="B29" s="127">
        <v>18</v>
      </c>
      <c r="C29" s="343"/>
      <c r="D29" s="343"/>
      <c r="E29" s="343">
        <v>5.6</v>
      </c>
      <c r="F29" s="343">
        <v>6.22</v>
      </c>
      <c r="G29" s="181">
        <f t="shared" si="0"/>
        <v>0.11071428571428577</v>
      </c>
      <c r="H29" s="70"/>
      <c r="I29" s="130"/>
      <c r="J29" s="70"/>
      <c r="K29" s="70"/>
      <c r="L29" s="70"/>
      <c r="M29" s="70"/>
      <c r="N29" s="5"/>
      <c r="O29" s="5"/>
    </row>
    <row r="30" spans="1:15" s="22" customFormat="1" ht="11.5" customHeight="1">
      <c r="A30" s="91"/>
      <c r="B30" s="127">
        <v>19</v>
      </c>
      <c r="C30" s="344"/>
      <c r="D30" s="344"/>
      <c r="E30" s="344"/>
      <c r="F30" s="344"/>
      <c r="G30" s="181"/>
      <c r="H30" s="84"/>
      <c r="I30" s="84"/>
      <c r="J30" s="70"/>
      <c r="K30" s="70"/>
      <c r="L30" s="70"/>
      <c r="M30" s="70"/>
      <c r="N30" s="5"/>
      <c r="O30" s="5"/>
    </row>
    <row r="31" spans="1:15" s="22" customFormat="1" ht="11.5" customHeight="1">
      <c r="A31" s="141"/>
      <c r="B31" s="127">
        <v>20</v>
      </c>
      <c r="C31" s="339"/>
      <c r="D31" s="339">
        <v>4.3600000000000003</v>
      </c>
      <c r="E31" s="339">
        <v>5.81</v>
      </c>
      <c r="F31" s="339"/>
      <c r="G31" s="181"/>
      <c r="H31" s="84"/>
      <c r="I31" s="84"/>
      <c r="J31" s="131"/>
      <c r="K31" s="70"/>
      <c r="L31" s="70"/>
      <c r="M31" s="70"/>
      <c r="N31" s="5"/>
      <c r="O31" s="5"/>
    </row>
    <row r="32" spans="1:15" s="22" customFormat="1" ht="11.5" customHeight="1">
      <c r="A32" s="142"/>
      <c r="B32" s="128">
        <v>21</v>
      </c>
      <c r="C32" s="340"/>
      <c r="D32" s="340"/>
      <c r="E32" s="340">
        <v>5.85</v>
      </c>
      <c r="F32" s="340"/>
      <c r="G32" s="182"/>
      <c r="H32" s="84"/>
      <c r="I32" s="84"/>
      <c r="J32" s="131"/>
      <c r="K32" s="70"/>
      <c r="L32" s="70"/>
      <c r="M32" s="70"/>
      <c r="N32" s="5"/>
      <c r="O32" s="5"/>
    </row>
    <row r="33" spans="1:15" s="22" customFormat="1" ht="11.5" customHeight="1">
      <c r="A33" s="141" t="s">
        <v>10</v>
      </c>
      <c r="B33" s="126">
        <v>22</v>
      </c>
      <c r="C33" s="341"/>
      <c r="D33" s="341">
        <v>4.37</v>
      </c>
      <c r="E33" s="341"/>
      <c r="F33" s="341">
        <v>5.94</v>
      </c>
      <c r="G33" s="183"/>
      <c r="H33" s="132"/>
      <c r="I33" s="132"/>
      <c r="J33" s="132"/>
      <c r="K33" s="133"/>
      <c r="L33" s="70"/>
      <c r="M33" s="70"/>
      <c r="N33" s="5"/>
      <c r="O33" s="5"/>
    </row>
    <row r="34" spans="1:15" s="22" customFormat="1" ht="11.5" customHeight="1">
      <c r="A34" s="141"/>
      <c r="B34" s="127">
        <v>23</v>
      </c>
      <c r="C34" s="339">
        <v>4.74</v>
      </c>
      <c r="D34" s="339">
        <v>4.3899999999999997</v>
      </c>
      <c r="E34" s="339">
        <v>5.95</v>
      </c>
      <c r="F34" s="339"/>
      <c r="G34" s="181"/>
      <c r="H34" s="131"/>
      <c r="I34" s="131"/>
      <c r="J34" s="131"/>
      <c r="K34" s="70"/>
      <c r="L34" s="70"/>
      <c r="M34" s="70"/>
      <c r="N34" s="5"/>
      <c r="O34" s="5"/>
    </row>
    <row r="35" spans="1:15" s="22" customFormat="1" ht="11.5" customHeight="1">
      <c r="A35" s="141"/>
      <c r="B35" s="127">
        <v>24</v>
      </c>
      <c r="C35" s="339"/>
      <c r="D35" s="339">
        <v>4.42</v>
      </c>
      <c r="E35" s="339">
        <v>6</v>
      </c>
      <c r="F35" s="339">
        <v>5.92</v>
      </c>
      <c r="G35" s="181">
        <f t="shared" si="0"/>
        <v>-1.3333333333333308E-2</v>
      </c>
      <c r="H35" s="134"/>
      <c r="I35" s="134"/>
      <c r="J35" s="134"/>
      <c r="K35" s="135"/>
      <c r="L35" s="70"/>
      <c r="M35" s="70"/>
      <c r="N35" s="5"/>
      <c r="O35" s="5"/>
    </row>
    <row r="36" spans="1:15" s="22" customFormat="1" ht="11.5" customHeight="1">
      <c r="A36" s="142"/>
      <c r="B36" s="128">
        <v>25</v>
      </c>
      <c r="C36" s="340">
        <v>4.74</v>
      </c>
      <c r="D36" s="340"/>
      <c r="E36" s="340">
        <v>6.01</v>
      </c>
      <c r="F36" s="340">
        <v>5.9</v>
      </c>
      <c r="G36" s="182">
        <f>F36/E36-1</f>
        <v>-1.8302828618968259E-2</v>
      </c>
      <c r="H36" s="174"/>
      <c r="I36" s="131"/>
      <c r="J36" s="131"/>
      <c r="K36" s="70"/>
      <c r="L36" s="70"/>
      <c r="M36" s="70"/>
      <c r="N36" s="5"/>
      <c r="O36" s="5"/>
    </row>
    <row r="37" spans="1:15" s="22" customFormat="1" ht="18" customHeight="1">
      <c r="A37" s="141" t="s">
        <v>27</v>
      </c>
      <c r="B37" s="127">
        <v>26</v>
      </c>
      <c r="C37" s="339"/>
      <c r="D37" s="339">
        <v>4.45</v>
      </c>
      <c r="E37" s="339">
        <v>6.04</v>
      </c>
      <c r="F37" s="339"/>
      <c r="G37" s="183"/>
      <c r="H37" s="131"/>
      <c r="I37" s="131"/>
      <c r="K37" s="83"/>
      <c r="L37" s="83"/>
      <c r="M37" s="83"/>
      <c r="N37" s="6"/>
      <c r="O37" s="6"/>
    </row>
    <row r="38" spans="1:15" s="22" customFormat="1" ht="11.5" customHeight="1">
      <c r="A38" s="141"/>
      <c r="B38" s="127">
        <v>27</v>
      </c>
      <c r="C38" s="339">
        <v>4.68</v>
      </c>
      <c r="D38" s="339"/>
      <c r="E38" s="339"/>
      <c r="F38" s="339"/>
      <c r="G38" s="181"/>
      <c r="H38" s="70"/>
      <c r="I38" s="130"/>
      <c r="J38" s="136"/>
      <c r="K38" s="70"/>
      <c r="L38" s="70"/>
      <c r="M38" s="70"/>
      <c r="N38" s="5"/>
      <c r="O38" s="5"/>
    </row>
    <row r="39" spans="1:15" s="22" customFormat="1" ht="11.5" customHeight="1">
      <c r="A39" s="141"/>
      <c r="B39" s="127">
        <v>28</v>
      </c>
      <c r="C39" s="339"/>
      <c r="D39" s="339"/>
      <c r="E39" s="339"/>
      <c r="F39" s="339"/>
      <c r="G39" s="181"/>
      <c r="H39" s="70"/>
      <c r="I39" s="70"/>
      <c r="J39" s="136"/>
      <c r="K39" s="70"/>
      <c r="L39" s="70"/>
      <c r="M39" s="70"/>
      <c r="N39" s="5"/>
      <c r="O39" s="5"/>
    </row>
    <row r="40" spans="1:15" s="22" customFormat="1" ht="15" customHeight="1">
      <c r="A40" s="141"/>
      <c r="B40" s="127">
        <v>29</v>
      </c>
      <c r="C40" s="339">
        <v>4.6399999999999997</v>
      </c>
      <c r="D40" s="339"/>
      <c r="E40" s="339"/>
      <c r="F40" s="339"/>
      <c r="G40" s="181"/>
      <c r="H40" s="70"/>
      <c r="I40" s="123"/>
      <c r="J40" s="70"/>
      <c r="K40" s="70"/>
      <c r="L40" s="70"/>
      <c r="M40" s="70"/>
      <c r="N40" s="5"/>
      <c r="O40" s="5"/>
    </row>
    <row r="41" spans="1:15" s="22" customFormat="1" ht="11.5" customHeight="1">
      <c r="A41" s="142"/>
      <c r="B41" s="128">
        <v>30</v>
      </c>
      <c r="C41" s="340"/>
      <c r="D41" s="340"/>
      <c r="E41" s="340">
        <v>5.98</v>
      </c>
      <c r="F41" s="340"/>
      <c r="G41" s="182"/>
      <c r="H41" s="131"/>
      <c r="J41" s="70"/>
      <c r="K41" s="70"/>
      <c r="L41" s="70"/>
      <c r="M41" s="70"/>
      <c r="N41" s="5"/>
      <c r="O41" s="5"/>
    </row>
    <row r="42" spans="1:15" s="22" customFormat="1" ht="15.65" customHeight="1">
      <c r="A42" s="141" t="s">
        <v>28</v>
      </c>
      <c r="B42" s="126">
        <v>31</v>
      </c>
      <c r="C42" s="341"/>
      <c r="D42" s="341"/>
      <c r="E42" s="341"/>
      <c r="F42" s="341"/>
      <c r="G42" s="183"/>
      <c r="H42" s="131"/>
      <c r="I42" s="275"/>
      <c r="J42" s="131"/>
      <c r="K42" s="70"/>
      <c r="L42" s="70"/>
      <c r="M42" s="70"/>
      <c r="N42" s="5"/>
      <c r="O42" s="5"/>
    </row>
    <row r="43" spans="1:15" s="22" customFormat="1" ht="11.5" customHeight="1">
      <c r="A43" s="141"/>
      <c r="B43" s="127">
        <v>32</v>
      </c>
      <c r="C43" s="339"/>
      <c r="D43" s="339"/>
      <c r="E43" s="339"/>
      <c r="F43" s="339"/>
      <c r="G43" s="181"/>
      <c r="H43" s="73"/>
      <c r="I43" s="73"/>
      <c r="J43" s="73"/>
      <c r="K43" s="73"/>
      <c r="L43" s="73"/>
      <c r="M43" s="73"/>
      <c r="N43" s="1"/>
      <c r="O43" s="1"/>
    </row>
    <row r="44" spans="1:15" s="22" customFormat="1" ht="11.5" customHeight="1">
      <c r="A44" s="141"/>
      <c r="B44" s="127">
        <v>33</v>
      </c>
      <c r="C44" s="339"/>
      <c r="D44" s="339"/>
      <c r="E44" s="339"/>
      <c r="F44" s="339"/>
      <c r="G44" s="181"/>
      <c r="H44" s="70"/>
      <c r="I44" s="70"/>
      <c r="J44" s="136"/>
      <c r="K44" s="73"/>
      <c r="L44" s="73"/>
      <c r="M44" s="73"/>
      <c r="N44" s="1"/>
      <c r="O44" s="1"/>
    </row>
    <row r="45" spans="1:15" s="22" customFormat="1" ht="11.5" customHeight="1">
      <c r="A45" s="141"/>
      <c r="B45" s="127">
        <v>34</v>
      </c>
      <c r="C45" s="339"/>
      <c r="D45" s="339"/>
      <c r="E45" s="339"/>
      <c r="F45" s="339"/>
      <c r="G45" s="181"/>
      <c r="H45" s="73"/>
      <c r="I45" s="73"/>
      <c r="J45" s="73"/>
      <c r="K45" s="73"/>
      <c r="L45" s="73"/>
      <c r="M45" s="73"/>
      <c r="N45" s="1"/>
      <c r="O45" s="1"/>
    </row>
    <row r="46" spans="1:15" s="22" customFormat="1" ht="11.5" customHeight="1">
      <c r="A46" s="142"/>
      <c r="B46" s="128">
        <v>35</v>
      </c>
      <c r="C46" s="340"/>
      <c r="D46" s="340"/>
      <c r="E46" s="340"/>
      <c r="F46" s="340"/>
      <c r="G46" s="182"/>
      <c r="H46" s="73"/>
      <c r="I46" s="73"/>
      <c r="J46" s="73"/>
      <c r="K46" s="73"/>
      <c r="L46" s="73"/>
      <c r="M46" s="73"/>
      <c r="N46" s="1"/>
      <c r="O46" s="1"/>
    </row>
    <row r="47" spans="1:15" s="22" customFormat="1" ht="11.5" customHeight="1">
      <c r="A47" s="141" t="s">
        <v>29</v>
      </c>
      <c r="B47" s="127">
        <v>36</v>
      </c>
      <c r="C47" s="339"/>
      <c r="D47" s="339"/>
      <c r="E47" s="339">
        <v>6.29</v>
      </c>
      <c r="F47" s="339"/>
      <c r="G47" s="181"/>
      <c r="H47" s="131"/>
      <c r="I47" s="131"/>
      <c r="J47" s="131"/>
      <c r="K47" s="73"/>
      <c r="L47" s="73"/>
      <c r="M47" s="73"/>
      <c r="N47" s="1"/>
      <c r="O47" s="1"/>
    </row>
    <row r="48" spans="1:15" s="22" customFormat="1" ht="11.5" customHeight="1">
      <c r="A48" s="141"/>
      <c r="B48" s="127">
        <v>37</v>
      </c>
      <c r="C48" s="339"/>
      <c r="D48" s="339"/>
      <c r="E48" s="339"/>
      <c r="F48" s="339"/>
      <c r="G48" s="181"/>
      <c r="H48" s="73"/>
      <c r="I48" s="73"/>
      <c r="J48" s="73"/>
      <c r="K48" s="73"/>
      <c r="L48" s="73"/>
      <c r="M48" s="73"/>
      <c r="N48" s="1"/>
      <c r="O48" s="1"/>
    </row>
    <row r="49" spans="1:15" s="22" customFormat="1" ht="11.5" customHeight="1">
      <c r="A49" s="141"/>
      <c r="B49" s="127">
        <v>38</v>
      </c>
      <c r="C49" s="339">
        <v>4.7</v>
      </c>
      <c r="D49" s="339">
        <v>4.46</v>
      </c>
      <c r="E49" s="339">
        <v>6.36</v>
      </c>
      <c r="F49" s="339"/>
      <c r="G49" s="181"/>
      <c r="H49" s="70"/>
      <c r="I49" s="70"/>
      <c r="J49" s="136"/>
      <c r="K49" s="73"/>
      <c r="L49" s="73"/>
      <c r="M49" s="73"/>
      <c r="N49" s="1"/>
      <c r="O49" s="1"/>
    </row>
    <row r="50" spans="1:15" s="22" customFormat="1" ht="11.5" customHeight="1">
      <c r="A50" s="141"/>
      <c r="B50" s="127">
        <v>39</v>
      </c>
      <c r="C50" s="339"/>
      <c r="D50" s="339">
        <v>4.43</v>
      </c>
      <c r="E50" s="339">
        <v>6.4</v>
      </c>
      <c r="F50" s="339"/>
      <c r="G50" s="181"/>
      <c r="H50" s="73"/>
      <c r="I50" s="73"/>
      <c r="J50" s="73"/>
      <c r="K50" s="73"/>
      <c r="L50" s="73"/>
      <c r="M50" s="73"/>
      <c r="N50" s="1"/>
      <c r="O50" s="1"/>
    </row>
    <row r="51" spans="1:15" s="22" customFormat="1" ht="11.5" customHeight="1">
      <c r="A51" s="142"/>
      <c r="B51" s="128">
        <v>40</v>
      </c>
      <c r="C51" s="340">
        <v>4.6500000000000004</v>
      </c>
      <c r="D51" s="340"/>
      <c r="E51" s="340"/>
      <c r="F51" s="340"/>
      <c r="G51" s="182"/>
      <c r="H51" s="73"/>
      <c r="I51" s="73"/>
      <c r="J51" s="73"/>
      <c r="K51" s="73"/>
      <c r="L51" s="73"/>
      <c r="M51" s="73"/>
      <c r="N51" s="1"/>
      <c r="O51" s="1"/>
    </row>
    <row r="52" spans="1:15" s="22" customFormat="1" ht="11.5" customHeight="1">
      <c r="A52" s="141" t="s">
        <v>30</v>
      </c>
      <c r="B52" s="126">
        <v>41</v>
      </c>
      <c r="C52" s="341"/>
      <c r="D52" s="341">
        <v>4.3499999999999996</v>
      </c>
      <c r="E52" s="341">
        <v>6.46</v>
      </c>
      <c r="F52" s="341"/>
      <c r="G52" s="183"/>
      <c r="H52" s="131"/>
      <c r="I52" s="131"/>
      <c r="J52" s="131"/>
      <c r="K52" s="73"/>
      <c r="L52" s="73"/>
      <c r="M52" s="73"/>
      <c r="N52" s="1"/>
      <c r="O52" s="1"/>
    </row>
    <row r="53" spans="1:15" s="22" customFormat="1" ht="11.5" customHeight="1">
      <c r="A53" s="141"/>
      <c r="B53" s="127">
        <v>42</v>
      </c>
      <c r="C53" s="339">
        <v>4.5599999999999996</v>
      </c>
      <c r="D53" s="339">
        <v>4.28</v>
      </c>
      <c r="E53" s="339">
        <v>6.5</v>
      </c>
      <c r="F53" s="339"/>
      <c r="G53" s="181"/>
      <c r="H53" s="131"/>
      <c r="I53" s="131"/>
      <c r="J53" s="136"/>
      <c r="K53" s="137"/>
      <c r="L53" s="73"/>
      <c r="M53" s="73"/>
      <c r="N53" s="1"/>
      <c r="O53" s="1"/>
    </row>
    <row r="54" spans="1:15" s="22" customFormat="1" ht="11.5" customHeight="1">
      <c r="A54" s="141"/>
      <c r="B54" s="127">
        <v>43</v>
      </c>
      <c r="C54" s="339">
        <v>4.51</v>
      </c>
      <c r="D54" s="339">
        <v>4.28</v>
      </c>
      <c r="E54" s="339">
        <v>6.52</v>
      </c>
      <c r="F54" s="339"/>
      <c r="G54" s="181"/>
      <c r="H54" s="73"/>
      <c r="I54" s="73"/>
      <c r="J54" s="73"/>
      <c r="K54" s="73"/>
      <c r="L54" s="73"/>
      <c r="M54" s="73"/>
      <c r="N54" s="1"/>
      <c r="O54" s="1"/>
    </row>
    <row r="55" spans="1:15" s="22" customFormat="1" ht="11.5" customHeight="1">
      <c r="A55" s="142"/>
      <c r="B55" s="128">
        <v>44</v>
      </c>
      <c r="C55" s="340"/>
      <c r="D55" s="340"/>
      <c r="E55" s="340">
        <v>6.48</v>
      </c>
      <c r="F55" s="340"/>
      <c r="G55" s="182"/>
      <c r="H55" s="73"/>
      <c r="I55" s="73"/>
      <c r="J55" s="73"/>
      <c r="K55" s="73"/>
      <c r="L55" s="73"/>
      <c r="M55" s="73"/>
      <c r="N55" s="1"/>
      <c r="O55" s="1"/>
    </row>
    <row r="56" spans="1:15" s="22" customFormat="1" ht="11.5" customHeight="1">
      <c r="A56" s="141" t="s">
        <v>31</v>
      </c>
      <c r="B56" s="127">
        <v>45</v>
      </c>
      <c r="C56" s="339">
        <v>4.32</v>
      </c>
      <c r="D56" s="339">
        <v>4.2300000000000004</v>
      </c>
      <c r="E56" s="339">
        <v>6.42</v>
      </c>
      <c r="F56" s="339"/>
      <c r="G56" s="181"/>
      <c r="H56" s="131"/>
      <c r="I56" s="131"/>
      <c r="J56" s="131"/>
      <c r="K56" s="73"/>
      <c r="L56" s="73"/>
      <c r="M56" s="73"/>
      <c r="N56" s="1"/>
      <c r="O56" s="1"/>
    </row>
    <row r="57" spans="1:15" s="22" customFormat="1" ht="11.5" customHeight="1">
      <c r="A57" s="141"/>
      <c r="B57" s="127">
        <v>46</v>
      </c>
      <c r="C57" s="339">
        <v>4.24</v>
      </c>
      <c r="D57" s="339">
        <v>4.25</v>
      </c>
      <c r="E57" s="339">
        <v>6.35</v>
      </c>
      <c r="F57" s="339"/>
      <c r="G57" s="181"/>
      <c r="H57" s="131"/>
      <c r="I57" s="131"/>
      <c r="J57" s="136"/>
      <c r="K57" s="73"/>
      <c r="L57" s="73"/>
      <c r="M57" s="73"/>
      <c r="N57" s="1"/>
      <c r="O57" s="1"/>
    </row>
    <row r="58" spans="1:15" s="22" customFormat="1" ht="11.5" customHeight="1">
      <c r="A58" s="141"/>
      <c r="B58" s="127">
        <v>47</v>
      </c>
      <c r="C58" s="339">
        <v>4.13</v>
      </c>
      <c r="D58" s="339">
        <v>4.25</v>
      </c>
      <c r="E58" s="339">
        <v>6.31</v>
      </c>
      <c r="F58" s="339"/>
      <c r="G58" s="181"/>
      <c r="H58" s="73"/>
      <c r="I58" s="73"/>
      <c r="J58" s="73"/>
      <c r="K58" s="73"/>
      <c r="L58" s="73"/>
      <c r="M58" s="73"/>
      <c r="N58" s="1"/>
      <c r="O58" s="1"/>
    </row>
    <row r="59" spans="1:15" s="22" customFormat="1" ht="11.5" customHeight="1">
      <c r="A59" s="142"/>
      <c r="B59" s="128">
        <v>48</v>
      </c>
      <c r="C59" s="339">
        <v>4.0199999999999996</v>
      </c>
      <c r="D59" s="339">
        <v>4.2699999999999996</v>
      </c>
      <c r="E59" s="339">
        <v>6.26</v>
      </c>
      <c r="F59" s="339"/>
      <c r="G59" s="181"/>
      <c r="H59" s="73"/>
      <c r="I59" s="73"/>
      <c r="J59" s="73"/>
      <c r="K59" s="73"/>
      <c r="L59" s="73"/>
      <c r="M59" s="73"/>
      <c r="N59" s="1"/>
      <c r="O59" s="1"/>
    </row>
    <row r="60" spans="1:15" s="22" customFormat="1" ht="11.5" customHeight="1">
      <c r="A60" s="141" t="s">
        <v>32</v>
      </c>
      <c r="B60" s="126">
        <v>49</v>
      </c>
      <c r="C60" s="341">
        <v>3.93</v>
      </c>
      <c r="D60" s="341">
        <v>4.26</v>
      </c>
      <c r="E60" s="341">
        <v>6.2</v>
      </c>
      <c r="F60" s="341"/>
      <c r="G60" s="183"/>
      <c r="H60" s="73"/>
      <c r="I60" s="73"/>
      <c r="J60" s="73"/>
      <c r="K60" s="73"/>
      <c r="L60" s="73"/>
      <c r="M60" s="73"/>
      <c r="N60" s="1"/>
      <c r="O60" s="1"/>
    </row>
    <row r="61" spans="1:15" s="22" customFormat="1" ht="11.5" customHeight="1">
      <c r="A61" s="141"/>
      <c r="B61" s="127">
        <v>50</v>
      </c>
      <c r="C61" s="339"/>
      <c r="D61" s="339">
        <v>4.25</v>
      </c>
      <c r="E61" s="339">
        <v>6.15</v>
      </c>
      <c r="F61" s="339"/>
      <c r="G61" s="181"/>
      <c r="H61" s="65"/>
      <c r="I61" s="131"/>
      <c r="J61" s="136"/>
      <c r="K61" s="73"/>
      <c r="L61" s="73"/>
      <c r="M61" s="73"/>
      <c r="N61" s="1"/>
      <c r="O61" s="1"/>
    </row>
    <row r="62" spans="1:15" s="22" customFormat="1" ht="11.5" customHeight="1">
      <c r="A62" s="141"/>
      <c r="B62" s="127">
        <v>51</v>
      </c>
      <c r="C62" s="339"/>
      <c r="D62" s="339">
        <v>4.26</v>
      </c>
      <c r="E62" s="339">
        <v>6.12</v>
      </c>
      <c r="F62" s="339"/>
      <c r="G62" s="140"/>
      <c r="H62" s="73"/>
      <c r="I62" s="73"/>
      <c r="J62" s="73"/>
      <c r="K62" s="73"/>
      <c r="L62" s="73"/>
      <c r="M62" s="73"/>
      <c r="N62" s="1"/>
      <c r="O62" s="1"/>
    </row>
    <row r="63" spans="1:15" s="346" customFormat="1" ht="11.5" customHeight="1">
      <c r="A63" s="145"/>
      <c r="B63" s="146">
        <v>52</v>
      </c>
      <c r="C63" s="345"/>
      <c r="D63" s="345">
        <v>4.28</v>
      </c>
      <c r="E63" s="345"/>
      <c r="F63" s="345"/>
      <c r="G63" s="147"/>
      <c r="H63" s="73"/>
      <c r="I63" s="73"/>
      <c r="J63" s="73"/>
      <c r="K63" s="73"/>
      <c r="L63" s="73"/>
      <c r="M63" s="73"/>
      <c r="N63" s="1"/>
      <c r="O63" s="1"/>
    </row>
    <row r="64" spans="1:15" ht="16">
      <c r="A64" s="73"/>
      <c r="B64" s="138"/>
      <c r="C64" s="138"/>
      <c r="D64" s="139"/>
      <c r="E64" s="139"/>
      <c r="F64" s="139"/>
      <c r="G64" s="130"/>
      <c r="H64" s="73"/>
      <c r="I64" s="73"/>
      <c r="J64" s="73"/>
      <c r="K64" s="73"/>
      <c r="L64" s="73"/>
      <c r="M64" s="73"/>
    </row>
    <row r="65" spans="1:13" ht="16">
      <c r="A65" s="73" t="s">
        <v>33</v>
      </c>
      <c r="B65" s="116"/>
      <c r="C65" s="116"/>
      <c r="D65" s="73"/>
      <c r="E65" s="73"/>
      <c r="F65" s="73"/>
      <c r="G65" s="73"/>
      <c r="H65" s="73"/>
      <c r="I65" s="73"/>
      <c r="J65" s="73"/>
      <c r="K65" s="73"/>
      <c r="L65" s="73"/>
      <c r="M65" s="73"/>
    </row>
    <row r="66" spans="1:13" ht="16">
      <c r="A66" s="73"/>
      <c r="B66" s="116"/>
      <c r="C66" s="116"/>
      <c r="D66" s="73"/>
      <c r="E66" s="73"/>
      <c r="F66" s="73"/>
      <c r="G66" s="73"/>
      <c r="H66" s="73"/>
      <c r="I66" s="73"/>
      <c r="J66" s="73"/>
      <c r="K66" s="73"/>
      <c r="L66" s="73"/>
      <c r="M66" s="73"/>
    </row>
    <row r="67" spans="1:13" ht="16">
      <c r="I67" s="73"/>
    </row>
  </sheetData>
  <sheetProtection selectLockedCells="1" selectUnlockedCells="1"/>
  <mergeCells count="5">
    <mergeCell ref="I1:J1"/>
    <mergeCell ref="A8:H8"/>
    <mergeCell ref="A10:H10"/>
    <mergeCell ref="H28:M28"/>
    <mergeCell ref="N28:O28"/>
  </mergeCell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zoomScale="90" zoomScaleNormal="90" workbookViewId="0">
      <selection activeCell="F33" sqref="F33"/>
    </sheetView>
  </sheetViews>
  <sheetFormatPr baseColWidth="10" defaultColWidth="11.54296875" defaultRowHeight="12.5"/>
  <cols>
    <col min="1" max="1" width="11" style="1" customWidth="1"/>
    <col min="2" max="2" width="6" style="12" customWidth="1"/>
    <col min="3" max="3" width="12.1796875" style="12" customWidth="1"/>
    <col min="4" max="4" width="9.54296875" style="1" customWidth="1"/>
    <col min="5" max="6" width="10.54296875" style="1" customWidth="1"/>
    <col min="7" max="7" width="10.453125" style="1" customWidth="1"/>
    <col min="8" max="8" width="42.1796875" style="1" customWidth="1"/>
    <col min="9" max="9" width="10.7265625" style="1" customWidth="1"/>
    <col min="10" max="10" width="9" style="1" customWidth="1"/>
    <col min="11" max="11" width="9.81640625" style="1" customWidth="1"/>
    <col min="12" max="12" width="20.54296875" style="1" customWidth="1"/>
    <col min="13" max="13" width="9" style="1" customWidth="1"/>
    <col min="14" max="14" width="1.54296875" style="1" customWidth="1"/>
    <col min="15" max="15" width="7" style="1" customWidth="1"/>
    <col min="16" max="17" width="4.54296875" style="1" customWidth="1"/>
    <col min="18" max="16384" width="11.54296875" style="1"/>
  </cols>
  <sheetData>
    <row r="1" spans="1:22">
      <c r="I1" s="373"/>
      <c r="J1" s="373"/>
    </row>
    <row r="6" spans="1:22" ht="16">
      <c r="A6" s="73"/>
      <c r="B6" s="116"/>
      <c r="C6" s="116"/>
      <c r="D6" s="73"/>
      <c r="E6" s="73"/>
      <c r="F6" s="73"/>
      <c r="G6" s="73"/>
      <c r="H6" s="73"/>
      <c r="I6" s="73"/>
      <c r="J6" s="73"/>
      <c r="K6" s="73"/>
      <c r="L6" s="73"/>
      <c r="M6" s="73"/>
    </row>
    <row r="7" spans="1:22" ht="18.5">
      <c r="A7" s="75" t="s">
        <v>102</v>
      </c>
      <c r="B7" s="117"/>
      <c r="C7" s="117"/>
      <c r="D7" s="76"/>
      <c r="E7" s="76"/>
      <c r="F7" s="76"/>
      <c r="G7" s="76"/>
      <c r="H7" s="76"/>
      <c r="I7" s="76"/>
      <c r="J7" s="76"/>
      <c r="K7" s="76"/>
      <c r="L7" s="76"/>
      <c r="M7" s="76"/>
      <c r="N7" s="4"/>
      <c r="O7" s="14" t="s">
        <v>19</v>
      </c>
      <c r="R7" s="273"/>
      <c r="S7" s="273"/>
      <c r="T7" s="273"/>
      <c r="U7" s="273"/>
      <c r="V7" s="273"/>
    </row>
    <row r="8" spans="1:22" s="4" customFormat="1" ht="18.5">
      <c r="A8" s="374" t="s">
        <v>87</v>
      </c>
      <c r="B8" s="374"/>
      <c r="C8" s="374"/>
      <c r="D8" s="374"/>
      <c r="E8" s="374"/>
      <c r="F8" s="374"/>
      <c r="G8" s="374"/>
      <c r="H8" s="374"/>
      <c r="I8" s="276"/>
      <c r="J8" s="76"/>
      <c r="K8" s="76"/>
      <c r="L8" s="76"/>
      <c r="M8" s="76"/>
      <c r="R8" s="276"/>
      <c r="S8" s="276"/>
      <c r="T8" s="276"/>
      <c r="U8" s="276"/>
      <c r="V8" s="276"/>
    </row>
    <row r="9" spans="1:22" s="15" customFormat="1" ht="18.5">
      <c r="A9" s="118" t="s">
        <v>101</v>
      </c>
      <c r="B9" s="119"/>
      <c r="C9" s="119"/>
      <c r="D9" s="120"/>
      <c r="E9" s="120"/>
      <c r="F9" s="120"/>
      <c r="G9" s="121"/>
      <c r="H9" s="122"/>
      <c r="I9" s="1"/>
      <c r="J9" s="124"/>
      <c r="K9" s="124"/>
      <c r="L9" s="124"/>
      <c r="M9" s="124"/>
      <c r="N9" s="16"/>
      <c r="O9" s="5"/>
    </row>
    <row r="10" spans="1:22" s="5" customFormat="1" ht="16.399999999999999" customHeight="1">
      <c r="A10" s="375" t="s">
        <v>20</v>
      </c>
      <c r="B10" s="375"/>
      <c r="C10" s="375"/>
      <c r="D10" s="375"/>
      <c r="E10" s="375"/>
      <c r="F10" s="375"/>
      <c r="G10" s="375"/>
      <c r="H10" s="375"/>
      <c r="I10" s="1"/>
      <c r="J10" s="125"/>
      <c r="K10" s="125"/>
      <c r="L10" s="125"/>
      <c r="M10" s="125"/>
      <c r="N10" s="17"/>
    </row>
    <row r="11" spans="1:22" s="18" customFormat="1" ht="30.65" customHeight="1">
      <c r="A11" s="148" t="s">
        <v>21</v>
      </c>
      <c r="B11" s="149" t="s">
        <v>22</v>
      </c>
      <c r="C11" s="150" t="s">
        <v>121</v>
      </c>
      <c r="D11" s="150" t="s">
        <v>122</v>
      </c>
      <c r="E11" s="150" t="s">
        <v>123</v>
      </c>
      <c r="F11" s="150" t="s">
        <v>124</v>
      </c>
      <c r="G11" s="151" t="s">
        <v>118</v>
      </c>
      <c r="H11" s="70"/>
      <c r="I11" s="123" t="s">
        <v>100</v>
      </c>
      <c r="J11" s="70"/>
      <c r="K11" s="70"/>
      <c r="L11" s="70"/>
      <c r="M11" s="70"/>
      <c r="N11" s="5"/>
      <c r="O11" s="5"/>
    </row>
    <row r="12" spans="1:22" s="22" customFormat="1" ht="13.9" customHeight="1">
      <c r="A12" s="91" t="s">
        <v>23</v>
      </c>
      <c r="B12" s="127">
        <v>1</v>
      </c>
      <c r="C12" s="339">
        <v>4.63</v>
      </c>
      <c r="D12" s="339">
        <v>3.94</v>
      </c>
      <c r="E12" s="339">
        <v>4.2699999999999996</v>
      </c>
      <c r="F12" s="339"/>
      <c r="G12" s="101"/>
      <c r="H12" s="70"/>
      <c r="J12" s="70"/>
      <c r="K12" s="70"/>
      <c r="L12" s="70"/>
      <c r="M12" s="70"/>
      <c r="N12" s="5"/>
      <c r="O12" s="5"/>
    </row>
    <row r="13" spans="1:22" s="22" customFormat="1" ht="15" customHeight="1">
      <c r="A13" s="141"/>
      <c r="B13" s="127">
        <v>2</v>
      </c>
      <c r="C13" s="339">
        <v>4.57</v>
      </c>
      <c r="D13" s="339">
        <v>3.98</v>
      </c>
      <c r="E13" s="339">
        <v>4.29</v>
      </c>
      <c r="F13" s="339">
        <v>6.22</v>
      </c>
      <c r="G13" s="181">
        <f>F13/E13-1</f>
        <v>0.44988344988344986</v>
      </c>
      <c r="H13" s="70"/>
      <c r="I13" s="123" t="s">
        <v>54</v>
      </c>
      <c r="J13" s="70"/>
      <c r="K13" s="70"/>
      <c r="L13" s="70"/>
      <c r="M13" s="70"/>
      <c r="N13" s="5"/>
      <c r="O13" s="5"/>
    </row>
    <row r="14" spans="1:22" s="22" customFormat="1" ht="11.5" customHeight="1">
      <c r="A14" s="141"/>
      <c r="B14" s="127">
        <v>3</v>
      </c>
      <c r="C14" s="339">
        <v>4.62</v>
      </c>
      <c r="D14" s="339">
        <v>4.01</v>
      </c>
      <c r="E14" s="339">
        <v>4.32</v>
      </c>
      <c r="F14" s="339">
        <v>6.22</v>
      </c>
      <c r="G14" s="181">
        <f t="shared" ref="G14:G27" si="0">F14/E14-1</f>
        <v>0.43981481481481466</v>
      </c>
      <c r="H14" s="70"/>
      <c r="I14" s="70"/>
      <c r="J14" s="70"/>
      <c r="K14" s="70"/>
      <c r="L14" s="70"/>
      <c r="M14" s="70"/>
      <c r="N14" s="5"/>
      <c r="O14" s="5"/>
    </row>
    <row r="15" spans="1:22" s="22" customFormat="1" ht="11.5" customHeight="1">
      <c r="A15" s="142"/>
      <c r="B15" s="128">
        <v>4</v>
      </c>
      <c r="C15" s="340">
        <v>4.6100000000000003</v>
      </c>
      <c r="D15" s="340">
        <v>4.05</v>
      </c>
      <c r="E15" s="340">
        <v>4.38</v>
      </c>
      <c r="F15" s="340">
        <v>6.25</v>
      </c>
      <c r="G15" s="182">
        <f t="shared" si="0"/>
        <v>0.4269406392694064</v>
      </c>
      <c r="H15" s="70"/>
      <c r="I15" s="70"/>
      <c r="J15" s="70"/>
      <c r="K15" s="70"/>
      <c r="L15" s="70"/>
      <c r="M15" s="70"/>
      <c r="N15" s="5"/>
      <c r="O15" s="5"/>
    </row>
    <row r="16" spans="1:22" s="22" customFormat="1" ht="11.5" customHeight="1">
      <c r="A16" s="141" t="s">
        <v>24</v>
      </c>
      <c r="B16" s="126">
        <v>5</v>
      </c>
      <c r="C16" s="341">
        <v>4.63</v>
      </c>
      <c r="D16" s="341">
        <v>4.09</v>
      </c>
      <c r="E16" s="341">
        <v>4.46</v>
      </c>
      <c r="F16" s="341">
        <v>6.25</v>
      </c>
      <c r="G16" s="183">
        <f t="shared" si="0"/>
        <v>0.40134529147982057</v>
      </c>
      <c r="H16" s="70"/>
      <c r="I16" s="70"/>
      <c r="J16" s="70"/>
      <c r="K16" s="70"/>
      <c r="L16" s="70"/>
      <c r="M16" s="70"/>
      <c r="N16" s="5"/>
      <c r="O16" s="5"/>
    </row>
    <row r="17" spans="1:15" s="22" customFormat="1" ht="11.5" customHeight="1">
      <c r="A17" s="141"/>
      <c r="B17" s="127">
        <v>6</v>
      </c>
      <c r="C17" s="339">
        <v>4.63</v>
      </c>
      <c r="D17" s="339">
        <v>4.13</v>
      </c>
      <c r="E17" s="339">
        <v>4.54</v>
      </c>
      <c r="F17" s="339">
        <v>6.28</v>
      </c>
      <c r="G17" s="181">
        <f t="shared" si="0"/>
        <v>0.38325991189427322</v>
      </c>
      <c r="H17" s="70"/>
      <c r="I17" s="70"/>
      <c r="J17" s="70"/>
      <c r="K17" s="70"/>
      <c r="L17" s="70"/>
      <c r="M17" s="70"/>
      <c r="N17" s="5"/>
      <c r="O17" s="5"/>
    </row>
    <row r="18" spans="1:15" s="22" customFormat="1" ht="11.5" customHeight="1">
      <c r="A18" s="141"/>
      <c r="B18" s="127">
        <v>7</v>
      </c>
      <c r="C18" s="339">
        <v>4.6500000000000004</v>
      </c>
      <c r="D18" s="339">
        <v>4.1500000000000004</v>
      </c>
      <c r="E18" s="339">
        <v>4.63</v>
      </c>
      <c r="F18" s="339"/>
      <c r="G18" s="181"/>
      <c r="H18" s="83"/>
      <c r="I18" s="83"/>
      <c r="J18" s="83"/>
      <c r="K18" s="83"/>
      <c r="L18" s="83"/>
      <c r="M18" s="83"/>
      <c r="N18" s="6"/>
      <c r="O18" s="6"/>
    </row>
    <row r="19" spans="1:15" s="22" customFormat="1" ht="11.5" customHeight="1">
      <c r="A19" s="142"/>
      <c r="B19" s="128">
        <v>8</v>
      </c>
      <c r="C19" s="340">
        <v>4.68</v>
      </c>
      <c r="D19" s="340">
        <v>4.1500000000000004</v>
      </c>
      <c r="E19" s="340">
        <v>4.68</v>
      </c>
      <c r="F19" s="340">
        <v>6.39</v>
      </c>
      <c r="G19" s="182">
        <f t="shared" si="0"/>
        <v>0.36538461538461542</v>
      </c>
      <c r="H19" s="70"/>
      <c r="I19" s="70"/>
      <c r="J19" s="70"/>
      <c r="K19" s="70"/>
      <c r="L19" s="70"/>
      <c r="M19" s="70"/>
      <c r="N19" s="5"/>
      <c r="O19" s="5"/>
    </row>
    <row r="20" spans="1:15" s="22" customFormat="1" ht="11.5" customHeight="1">
      <c r="A20" s="141" t="s">
        <v>7</v>
      </c>
      <c r="B20" s="127">
        <v>9</v>
      </c>
      <c r="C20" s="339">
        <v>4.7</v>
      </c>
      <c r="D20" s="339">
        <v>4.1500000000000004</v>
      </c>
      <c r="E20" s="339">
        <v>4.75</v>
      </c>
      <c r="F20" s="339">
        <v>6.4</v>
      </c>
      <c r="G20" s="181">
        <f t="shared" si="0"/>
        <v>0.34736842105263155</v>
      </c>
      <c r="H20" s="70"/>
      <c r="I20" s="70"/>
      <c r="J20" s="70"/>
      <c r="K20" s="70"/>
      <c r="L20" s="70"/>
      <c r="M20" s="70"/>
      <c r="N20" s="5"/>
      <c r="O20" s="5"/>
    </row>
    <row r="21" spans="1:15" s="22" customFormat="1" ht="11.5" customHeight="1">
      <c r="A21" s="141"/>
      <c r="B21" s="127">
        <v>10</v>
      </c>
      <c r="C21" s="339">
        <v>4.68</v>
      </c>
      <c r="D21" s="339">
        <v>4.18</v>
      </c>
      <c r="E21" s="339">
        <v>4.8600000000000003</v>
      </c>
      <c r="F21" s="339">
        <v>6.43</v>
      </c>
      <c r="G21" s="181">
        <f t="shared" si="0"/>
        <v>0.32304526748971174</v>
      </c>
      <c r="H21" s="70"/>
      <c r="I21" s="70"/>
      <c r="J21" s="70"/>
      <c r="K21" s="70"/>
      <c r="L21" s="70"/>
      <c r="M21" s="70"/>
      <c r="N21" s="5"/>
      <c r="O21" s="5"/>
    </row>
    <row r="22" spans="1:15" s="22" customFormat="1" ht="11.5" customHeight="1">
      <c r="A22" s="141"/>
      <c r="B22" s="127">
        <v>11</v>
      </c>
      <c r="C22" s="339">
        <v>4.79</v>
      </c>
      <c r="D22" s="339">
        <v>4.1900000000000004</v>
      </c>
      <c r="E22" s="339">
        <v>4.96</v>
      </c>
      <c r="F22" s="339">
        <v>6.46</v>
      </c>
      <c r="G22" s="181">
        <f t="shared" si="0"/>
        <v>0.30241935483870974</v>
      </c>
      <c r="H22" s="70"/>
      <c r="I22" s="70"/>
      <c r="J22" s="70"/>
      <c r="K22" s="70"/>
      <c r="L22" s="70"/>
      <c r="M22" s="70"/>
      <c r="N22" s="5"/>
      <c r="O22" s="5"/>
    </row>
    <row r="23" spans="1:15" s="22" customFormat="1" ht="11.5" customHeight="1">
      <c r="A23" s="142"/>
      <c r="B23" s="128">
        <v>12</v>
      </c>
      <c r="C23" s="339">
        <v>4.78</v>
      </c>
      <c r="D23" s="339">
        <v>4.18</v>
      </c>
      <c r="E23" s="339">
        <v>5.01</v>
      </c>
      <c r="F23" s="339"/>
      <c r="G23" s="182"/>
      <c r="H23" s="70"/>
      <c r="I23" s="70"/>
      <c r="J23" s="70"/>
      <c r="K23" s="70"/>
      <c r="L23" s="70"/>
      <c r="M23" s="70"/>
      <c r="N23" s="5"/>
      <c r="O23" s="5"/>
    </row>
    <row r="24" spans="1:15" s="22" customFormat="1" ht="11.5" customHeight="1">
      <c r="A24" s="141" t="s">
        <v>8</v>
      </c>
      <c r="B24" s="126">
        <v>13</v>
      </c>
      <c r="C24" s="341">
        <v>4.8</v>
      </c>
      <c r="D24" s="341">
        <v>4.1900000000000004</v>
      </c>
      <c r="E24" s="341">
        <v>5.1100000000000003</v>
      </c>
      <c r="F24" s="341">
        <v>6.46</v>
      </c>
      <c r="G24" s="183">
        <f t="shared" si="0"/>
        <v>0.26418786692759277</v>
      </c>
      <c r="H24" s="73"/>
      <c r="I24" s="73"/>
      <c r="J24" s="73"/>
      <c r="K24" s="73"/>
      <c r="L24" s="73"/>
      <c r="M24" s="73"/>
      <c r="N24" s="1"/>
      <c r="O24" s="1"/>
    </row>
    <row r="25" spans="1:15" s="22" customFormat="1" ht="11.5" customHeight="1">
      <c r="A25" s="141"/>
      <c r="B25" s="127">
        <v>14</v>
      </c>
      <c r="C25" s="339">
        <v>4.76</v>
      </c>
      <c r="D25" s="339">
        <v>4.2</v>
      </c>
      <c r="E25" s="339">
        <v>5.18</v>
      </c>
      <c r="F25" s="339"/>
      <c r="G25" s="181"/>
      <c r="H25" s="174"/>
      <c r="I25" s="73"/>
      <c r="J25" s="73"/>
      <c r="K25" s="73"/>
      <c r="L25" s="73"/>
      <c r="M25" s="73"/>
      <c r="N25" s="1"/>
      <c r="O25" s="1"/>
    </row>
    <row r="26" spans="1:15" s="22" customFormat="1" ht="11.5" customHeight="1">
      <c r="A26" s="141"/>
      <c r="B26" s="127">
        <v>15</v>
      </c>
      <c r="C26" s="339">
        <v>4.7300000000000004</v>
      </c>
      <c r="D26" s="339">
        <v>4.21</v>
      </c>
      <c r="E26" s="339">
        <v>5.28</v>
      </c>
      <c r="F26" s="339"/>
      <c r="G26" s="181"/>
      <c r="H26" s="73"/>
      <c r="I26" s="70"/>
      <c r="J26" s="73"/>
      <c r="K26" s="73"/>
      <c r="L26" s="73"/>
      <c r="M26" s="70"/>
      <c r="N26" s="5"/>
      <c r="O26" s="1"/>
    </row>
    <row r="27" spans="1:15" s="22" customFormat="1" ht="11.5" customHeight="1">
      <c r="A27" s="142"/>
      <c r="B27" s="128">
        <v>16</v>
      </c>
      <c r="C27" s="342">
        <v>4.68</v>
      </c>
      <c r="D27" s="342">
        <v>4.22</v>
      </c>
      <c r="E27" s="342">
        <v>5.4</v>
      </c>
      <c r="F27" s="342">
        <v>6.27</v>
      </c>
      <c r="G27" s="182">
        <f t="shared" si="0"/>
        <v>0.16111111111111098</v>
      </c>
      <c r="H27" s="129"/>
      <c r="I27" s="70"/>
      <c r="J27" s="129"/>
      <c r="K27" s="129"/>
      <c r="L27" s="129"/>
      <c r="M27" s="70"/>
      <c r="N27" s="5"/>
      <c r="O27" s="1"/>
    </row>
    <row r="28" spans="1:15" s="22" customFormat="1" ht="11.5" customHeight="1">
      <c r="A28" s="143" t="s">
        <v>9</v>
      </c>
      <c r="B28" s="127">
        <v>17</v>
      </c>
      <c r="C28" s="339">
        <v>4.67</v>
      </c>
      <c r="D28" s="339">
        <v>4.25</v>
      </c>
      <c r="E28" s="339">
        <v>5.47</v>
      </c>
      <c r="F28" s="339"/>
      <c r="G28" s="181"/>
      <c r="H28" s="376"/>
      <c r="I28" s="376"/>
      <c r="J28" s="376"/>
      <c r="K28" s="376"/>
      <c r="L28" s="376"/>
      <c r="M28" s="376" t="s">
        <v>25</v>
      </c>
      <c r="N28" s="373"/>
      <c r="O28" s="373"/>
    </row>
    <row r="29" spans="1:15" s="22" customFormat="1" ht="11.5" customHeight="1">
      <c r="A29" s="144"/>
      <c r="B29" s="127">
        <v>18</v>
      </c>
      <c r="C29" s="343">
        <v>4.6500000000000004</v>
      </c>
      <c r="D29" s="343"/>
      <c r="E29" s="343"/>
      <c r="F29" s="343"/>
      <c r="G29" s="181"/>
      <c r="H29" s="70"/>
      <c r="I29" s="130"/>
      <c r="J29" s="70"/>
      <c r="K29" s="70"/>
      <c r="L29" s="70"/>
      <c r="M29" s="70"/>
      <c r="N29" s="5"/>
      <c r="O29" s="5"/>
    </row>
    <row r="30" spans="1:15" s="22" customFormat="1" ht="11.5" customHeight="1">
      <c r="A30" s="91"/>
      <c r="B30" s="127">
        <v>19</v>
      </c>
      <c r="C30" s="344">
        <v>4.6399999999999997</v>
      </c>
      <c r="D30" s="344"/>
      <c r="E30" s="344"/>
      <c r="F30" s="344"/>
      <c r="G30" s="181"/>
      <c r="H30" s="84"/>
      <c r="I30" s="84"/>
      <c r="J30" s="70"/>
      <c r="K30" s="70"/>
      <c r="L30" s="70"/>
      <c r="M30" s="70"/>
      <c r="N30" s="5"/>
      <c r="O30" s="5"/>
    </row>
    <row r="31" spans="1:15" s="22" customFormat="1" ht="11.5" customHeight="1">
      <c r="A31" s="141"/>
      <c r="B31" s="127">
        <v>20</v>
      </c>
      <c r="C31" s="339">
        <v>4.6399999999999997</v>
      </c>
      <c r="D31" s="339">
        <v>4.33</v>
      </c>
      <c r="E31" s="339">
        <v>5.79</v>
      </c>
      <c r="F31" s="339"/>
      <c r="G31" s="181"/>
      <c r="H31" s="84"/>
      <c r="I31" s="84"/>
      <c r="J31" s="131"/>
      <c r="K31" s="70"/>
      <c r="L31" s="70"/>
      <c r="M31" s="70"/>
      <c r="N31" s="5"/>
      <c r="O31" s="5"/>
    </row>
    <row r="32" spans="1:15" s="22" customFormat="1" ht="11.5" customHeight="1">
      <c r="A32" s="142"/>
      <c r="B32" s="128">
        <v>21</v>
      </c>
      <c r="C32" s="340">
        <v>4.6500000000000004</v>
      </c>
      <c r="D32" s="340">
        <v>4.32</v>
      </c>
      <c r="E32" s="340"/>
      <c r="F32" s="340"/>
      <c r="G32" s="182"/>
      <c r="H32" s="84"/>
      <c r="I32" s="84"/>
      <c r="J32" s="131"/>
      <c r="K32" s="70"/>
      <c r="L32" s="70"/>
      <c r="M32" s="70"/>
      <c r="N32" s="5"/>
      <c r="O32" s="5"/>
    </row>
    <row r="33" spans="1:15" s="22" customFormat="1" ht="11.5" customHeight="1">
      <c r="A33" s="141" t="s">
        <v>10</v>
      </c>
      <c r="B33" s="126">
        <v>22</v>
      </c>
      <c r="C33" s="341">
        <v>4.68</v>
      </c>
      <c r="D33" s="341">
        <v>4.3600000000000003</v>
      </c>
      <c r="E33" s="341"/>
      <c r="F33" s="341"/>
      <c r="G33" s="183"/>
      <c r="H33" s="132"/>
      <c r="I33" s="132"/>
      <c r="J33" s="132"/>
      <c r="K33" s="133"/>
      <c r="L33" s="70"/>
      <c r="M33" s="70"/>
      <c r="N33" s="5"/>
      <c r="O33" s="5"/>
    </row>
    <row r="34" spans="1:15" s="22" customFormat="1" ht="11.5" customHeight="1">
      <c r="A34" s="141"/>
      <c r="B34" s="127">
        <v>23</v>
      </c>
      <c r="C34" s="339">
        <v>4.6900000000000004</v>
      </c>
      <c r="D34" s="339">
        <v>4.37</v>
      </c>
      <c r="E34" s="339"/>
      <c r="F34" s="339"/>
      <c r="G34" s="181"/>
      <c r="H34" s="131"/>
      <c r="I34" s="131"/>
      <c r="J34" s="131"/>
      <c r="K34" s="70"/>
      <c r="L34" s="70"/>
      <c r="M34" s="70"/>
      <c r="N34" s="5"/>
      <c r="O34" s="5"/>
    </row>
    <row r="35" spans="1:15" s="22" customFormat="1" ht="11.5" customHeight="1">
      <c r="A35" s="141"/>
      <c r="B35" s="127">
        <v>24</v>
      </c>
      <c r="C35" s="339">
        <v>4.7300000000000004</v>
      </c>
      <c r="D35" s="339"/>
      <c r="E35" s="339"/>
      <c r="F35" s="339"/>
      <c r="G35" s="181"/>
      <c r="H35" s="134"/>
      <c r="I35" s="134"/>
      <c r="J35" s="134"/>
      <c r="K35" s="135"/>
      <c r="L35" s="70"/>
      <c r="M35" s="70"/>
      <c r="N35" s="5"/>
      <c r="O35" s="5"/>
    </row>
    <row r="36" spans="1:15" s="22" customFormat="1" ht="11.5" customHeight="1">
      <c r="A36" s="142"/>
      <c r="B36" s="128">
        <v>25</v>
      </c>
      <c r="C36" s="340">
        <v>4.7</v>
      </c>
      <c r="D36" s="340">
        <v>4.38</v>
      </c>
      <c r="E36" s="340"/>
      <c r="F36" s="340"/>
      <c r="G36" s="182"/>
      <c r="H36" s="65"/>
      <c r="I36" s="131"/>
      <c r="J36" s="131"/>
      <c r="K36" s="70"/>
      <c r="L36" s="70"/>
      <c r="M36" s="70"/>
      <c r="N36" s="5"/>
      <c r="O36" s="5"/>
    </row>
    <row r="37" spans="1:15" s="22" customFormat="1" ht="18" customHeight="1">
      <c r="A37" s="141" t="s">
        <v>27</v>
      </c>
      <c r="B37" s="127">
        <v>26</v>
      </c>
      <c r="C37" s="339">
        <v>4.6900000000000004</v>
      </c>
      <c r="D37" s="339"/>
      <c r="E37" s="339">
        <v>6.01</v>
      </c>
      <c r="F37" s="339"/>
      <c r="G37" s="183"/>
      <c r="H37" s="131"/>
      <c r="I37" s="131"/>
      <c r="K37" s="83"/>
      <c r="L37" s="83"/>
      <c r="M37" s="83"/>
      <c r="N37" s="6"/>
      <c r="O37" s="6"/>
    </row>
    <row r="38" spans="1:15" s="22" customFormat="1" ht="11.5" customHeight="1">
      <c r="A38" s="141"/>
      <c r="B38" s="127">
        <v>27</v>
      </c>
      <c r="C38" s="339">
        <v>4.6500000000000004</v>
      </c>
      <c r="D38" s="339">
        <v>4.41</v>
      </c>
      <c r="E38" s="339">
        <v>6.02</v>
      </c>
      <c r="F38" s="339"/>
      <c r="G38" s="181"/>
      <c r="H38" s="70"/>
      <c r="I38" s="130"/>
      <c r="J38" s="136"/>
      <c r="K38" s="70"/>
      <c r="L38" s="70"/>
      <c r="M38" s="70"/>
      <c r="N38" s="5"/>
      <c r="O38" s="5"/>
    </row>
    <row r="39" spans="1:15" s="22" customFormat="1" ht="11.5" customHeight="1">
      <c r="A39" s="141"/>
      <c r="B39" s="127">
        <v>28</v>
      </c>
      <c r="C39" s="339"/>
      <c r="D39" s="339"/>
      <c r="E39" s="339"/>
      <c r="F39" s="339"/>
      <c r="G39" s="181"/>
      <c r="H39" s="70"/>
      <c r="I39" s="70"/>
      <c r="J39" s="136"/>
      <c r="K39" s="70"/>
      <c r="L39" s="70"/>
      <c r="M39" s="70"/>
      <c r="N39" s="5"/>
      <c r="O39" s="5"/>
    </row>
    <row r="40" spans="1:15" s="22" customFormat="1" ht="15" customHeight="1">
      <c r="A40" s="141"/>
      <c r="B40" s="127">
        <v>29</v>
      </c>
      <c r="C40" s="339">
        <v>4.59</v>
      </c>
      <c r="D40" s="339"/>
      <c r="E40" s="339"/>
      <c r="F40" s="339"/>
      <c r="G40" s="181"/>
      <c r="H40" s="70"/>
      <c r="I40" s="123"/>
      <c r="J40" s="70"/>
      <c r="K40" s="70"/>
      <c r="L40" s="70"/>
      <c r="M40" s="70"/>
      <c r="N40" s="5"/>
      <c r="O40" s="5"/>
    </row>
    <row r="41" spans="1:15" s="22" customFormat="1" ht="11.5" customHeight="1">
      <c r="A41" s="142"/>
      <c r="B41" s="128">
        <v>30</v>
      </c>
      <c r="C41" s="340"/>
      <c r="D41" s="340">
        <v>4.41</v>
      </c>
      <c r="E41" s="340"/>
      <c r="F41" s="340"/>
      <c r="G41" s="182"/>
      <c r="H41" s="131"/>
      <c r="J41" s="70"/>
      <c r="K41" s="70"/>
      <c r="L41" s="70"/>
      <c r="M41" s="70"/>
      <c r="N41" s="5"/>
      <c r="O41" s="5"/>
    </row>
    <row r="42" spans="1:15" s="22" customFormat="1" ht="15.65" customHeight="1">
      <c r="A42" s="141" t="s">
        <v>28</v>
      </c>
      <c r="B42" s="126">
        <v>31</v>
      </c>
      <c r="C42" s="341">
        <v>4.54</v>
      </c>
      <c r="D42" s="341">
        <v>4.4400000000000004</v>
      </c>
      <c r="E42" s="341"/>
      <c r="F42" s="341"/>
      <c r="G42" s="183"/>
      <c r="H42" s="131"/>
      <c r="I42" s="275"/>
      <c r="J42" s="131"/>
      <c r="K42" s="70"/>
      <c r="L42" s="70"/>
      <c r="M42" s="70"/>
      <c r="N42" s="5"/>
      <c r="O42" s="5"/>
    </row>
    <row r="43" spans="1:15" s="22" customFormat="1" ht="11.5" customHeight="1">
      <c r="A43" s="141"/>
      <c r="B43" s="127">
        <v>32</v>
      </c>
      <c r="C43" s="339">
        <v>4.5599999999999996</v>
      </c>
      <c r="D43" s="339">
        <v>4.47</v>
      </c>
      <c r="E43" s="339"/>
      <c r="F43" s="339"/>
      <c r="G43" s="181"/>
      <c r="H43" s="73"/>
      <c r="I43" s="73"/>
      <c r="J43" s="73"/>
      <c r="K43" s="73"/>
      <c r="L43" s="73"/>
      <c r="M43" s="73"/>
      <c r="N43" s="1"/>
      <c r="O43" s="1"/>
    </row>
    <row r="44" spans="1:15" s="22" customFormat="1" ht="11.5" customHeight="1">
      <c r="A44" s="141"/>
      <c r="B44" s="127">
        <v>33</v>
      </c>
      <c r="C44" s="339"/>
      <c r="D44" s="339"/>
      <c r="E44" s="339"/>
      <c r="F44" s="339"/>
      <c r="G44" s="181"/>
      <c r="H44" s="70"/>
      <c r="I44" s="70"/>
      <c r="J44" s="136"/>
      <c r="K44" s="73"/>
      <c r="L44" s="73"/>
      <c r="M44" s="73"/>
      <c r="N44" s="1"/>
      <c r="O44" s="1"/>
    </row>
    <row r="45" spans="1:15" s="22" customFormat="1" ht="11.5" customHeight="1">
      <c r="A45" s="141"/>
      <c r="B45" s="127">
        <v>34</v>
      </c>
      <c r="C45" s="339">
        <v>4.57</v>
      </c>
      <c r="D45" s="339">
        <v>4.51</v>
      </c>
      <c r="E45" s="339"/>
      <c r="F45" s="339"/>
      <c r="G45" s="181"/>
      <c r="H45" s="73"/>
      <c r="I45" s="73"/>
      <c r="J45" s="73"/>
      <c r="K45" s="73"/>
      <c r="L45" s="73"/>
      <c r="M45" s="73"/>
      <c r="N45" s="1"/>
      <c r="O45" s="1"/>
    </row>
    <row r="46" spans="1:15" s="22" customFormat="1" ht="11.5" customHeight="1">
      <c r="A46" s="142"/>
      <c r="B46" s="128">
        <v>35</v>
      </c>
      <c r="C46" s="340">
        <v>4.67</v>
      </c>
      <c r="D46" s="340">
        <v>4.54</v>
      </c>
      <c r="E46" s="340"/>
      <c r="F46" s="340"/>
      <c r="G46" s="182"/>
      <c r="H46" s="73"/>
      <c r="I46" s="73"/>
      <c r="J46" s="73"/>
      <c r="K46" s="73"/>
      <c r="L46" s="73"/>
      <c r="M46" s="73"/>
      <c r="N46" s="1"/>
      <c r="O46" s="1"/>
    </row>
    <row r="47" spans="1:15" s="22" customFormat="1" ht="11.5" customHeight="1">
      <c r="A47" s="141" t="s">
        <v>29</v>
      </c>
      <c r="B47" s="127">
        <v>36</v>
      </c>
      <c r="C47" s="339">
        <v>4.66</v>
      </c>
      <c r="D47" s="339">
        <v>4.5</v>
      </c>
      <c r="E47" s="339"/>
      <c r="F47" s="339"/>
      <c r="G47" s="181"/>
      <c r="H47" s="131"/>
      <c r="I47" s="131"/>
      <c r="J47" s="131"/>
      <c r="K47" s="73"/>
      <c r="L47" s="73"/>
      <c r="M47" s="73"/>
      <c r="N47" s="1"/>
      <c r="O47" s="1"/>
    </row>
    <row r="48" spans="1:15" s="22" customFormat="1" ht="11.5" customHeight="1">
      <c r="A48" s="141"/>
      <c r="B48" s="127">
        <v>37</v>
      </c>
      <c r="C48" s="339">
        <v>4.6900000000000004</v>
      </c>
      <c r="D48" s="339">
        <v>4.49</v>
      </c>
      <c r="E48" s="339"/>
      <c r="F48" s="339"/>
      <c r="G48" s="181"/>
      <c r="H48" s="73"/>
      <c r="I48" s="73"/>
      <c r="J48" s="73"/>
      <c r="K48" s="73"/>
      <c r="L48" s="73"/>
      <c r="M48" s="73"/>
      <c r="N48" s="1"/>
      <c r="O48" s="1"/>
    </row>
    <row r="49" spans="1:17" s="22" customFormat="1" ht="11.5" customHeight="1">
      <c r="A49" s="141"/>
      <c r="B49" s="127">
        <v>38</v>
      </c>
      <c r="C49" s="339">
        <v>4.66</v>
      </c>
      <c r="D49" s="339">
        <v>4.4400000000000004</v>
      </c>
      <c r="E49" s="339"/>
      <c r="F49" s="339"/>
      <c r="G49" s="181"/>
      <c r="H49" s="70"/>
      <c r="I49" s="70"/>
      <c r="J49" s="136"/>
      <c r="K49" s="73"/>
      <c r="L49" s="73"/>
      <c r="M49" s="73"/>
      <c r="N49" s="1"/>
      <c r="O49" s="1"/>
    </row>
    <row r="50" spans="1:17" s="22" customFormat="1" ht="11.5" customHeight="1">
      <c r="A50" s="141"/>
      <c r="B50" s="127">
        <v>39</v>
      </c>
      <c r="C50" s="339"/>
      <c r="D50" s="339">
        <v>4.3899999999999997</v>
      </c>
      <c r="E50" s="339"/>
      <c r="F50" s="339"/>
      <c r="G50" s="181"/>
      <c r="H50" s="73"/>
      <c r="I50" s="73"/>
      <c r="J50" s="73"/>
      <c r="K50" s="73"/>
      <c r="L50" s="73"/>
      <c r="M50" s="73"/>
      <c r="N50" s="1"/>
      <c r="O50" s="1"/>
    </row>
    <row r="51" spans="1:17" s="22" customFormat="1" ht="11.5" customHeight="1">
      <c r="A51" s="142"/>
      <c r="B51" s="128">
        <v>40</v>
      </c>
      <c r="C51" s="340">
        <v>4.5999999999999996</v>
      </c>
      <c r="D51" s="340">
        <v>4.3499999999999996</v>
      </c>
      <c r="E51" s="340"/>
      <c r="F51" s="340"/>
      <c r="G51" s="182"/>
      <c r="H51" s="73"/>
      <c r="I51" s="73"/>
      <c r="J51" s="73"/>
      <c r="K51" s="73"/>
      <c r="L51" s="73"/>
      <c r="M51" s="73"/>
      <c r="N51" s="1"/>
      <c r="O51" s="1"/>
    </row>
    <row r="52" spans="1:17" s="22" customFormat="1" ht="11.5" customHeight="1">
      <c r="A52" s="141" t="s">
        <v>30</v>
      </c>
      <c r="B52" s="126">
        <v>41</v>
      </c>
      <c r="C52" s="341">
        <v>4.57</v>
      </c>
      <c r="D52" s="341">
        <v>4.32</v>
      </c>
      <c r="E52" s="341"/>
      <c r="F52" s="341"/>
      <c r="G52" s="183"/>
      <c r="H52" s="131"/>
      <c r="I52" s="131"/>
      <c r="J52" s="131"/>
      <c r="K52" s="73"/>
      <c r="L52" s="73"/>
      <c r="M52" s="73"/>
      <c r="N52" s="1"/>
      <c r="O52" s="1"/>
    </row>
    <row r="53" spans="1:17" s="22" customFormat="1" ht="11.5" customHeight="1">
      <c r="A53" s="141"/>
      <c r="B53" s="127">
        <v>42</v>
      </c>
      <c r="C53" s="339">
        <v>4.5199999999999996</v>
      </c>
      <c r="D53" s="339">
        <v>4.25</v>
      </c>
      <c r="E53" s="339"/>
      <c r="F53" s="339"/>
      <c r="G53" s="181"/>
      <c r="H53" s="131"/>
      <c r="I53" s="131"/>
      <c r="J53" s="136"/>
      <c r="K53" s="137"/>
      <c r="L53" s="73"/>
      <c r="M53" s="73"/>
      <c r="N53" s="1"/>
      <c r="O53" s="1"/>
    </row>
    <row r="54" spans="1:17" s="22" customFormat="1" ht="11.5" customHeight="1">
      <c r="A54" s="141"/>
      <c r="B54" s="127">
        <v>43</v>
      </c>
      <c r="C54" s="339">
        <v>4.4800000000000004</v>
      </c>
      <c r="D54" s="339">
        <v>4.24</v>
      </c>
      <c r="E54" s="339">
        <v>6.46</v>
      </c>
      <c r="F54" s="339"/>
      <c r="G54" s="181"/>
      <c r="H54" s="73"/>
      <c r="I54" s="73"/>
      <c r="J54" s="73"/>
      <c r="K54" s="73"/>
      <c r="L54" s="73"/>
      <c r="M54" s="73"/>
      <c r="N54" s="1"/>
      <c r="O54" s="1"/>
    </row>
    <row r="55" spans="1:17" s="22" customFormat="1" ht="11.5" customHeight="1">
      <c r="A55" s="142"/>
      <c r="B55" s="128">
        <v>44</v>
      </c>
      <c r="C55" s="340">
        <v>4.38</v>
      </c>
      <c r="D55" s="340">
        <v>4.2300000000000004</v>
      </c>
      <c r="E55" s="340">
        <v>6.43</v>
      </c>
      <c r="F55" s="340"/>
      <c r="G55" s="182"/>
      <c r="H55" s="73"/>
      <c r="I55" s="73"/>
      <c r="J55" s="73"/>
      <c r="K55" s="73"/>
      <c r="L55" s="73"/>
      <c r="M55" s="73"/>
      <c r="N55" s="1"/>
      <c r="O55" s="1"/>
    </row>
    <row r="56" spans="1:17" s="22" customFormat="1" ht="11.5" customHeight="1">
      <c r="A56" s="141" t="s">
        <v>31</v>
      </c>
      <c r="B56" s="127">
        <v>45</v>
      </c>
      <c r="C56" s="339">
        <v>4.28</v>
      </c>
      <c r="D56" s="339">
        <v>4.18</v>
      </c>
      <c r="E56" s="339">
        <v>6.39</v>
      </c>
      <c r="F56" s="339"/>
      <c r="G56" s="181"/>
      <c r="H56" s="131"/>
      <c r="I56" s="131"/>
      <c r="J56" s="131"/>
      <c r="K56" s="73"/>
      <c r="L56" s="73"/>
      <c r="M56" s="73"/>
      <c r="N56" s="1"/>
      <c r="O56" s="1"/>
    </row>
    <row r="57" spans="1:17" s="22" customFormat="1" ht="11.5" customHeight="1">
      <c r="A57" s="141"/>
      <c r="B57" s="127">
        <v>46</v>
      </c>
      <c r="C57" s="339">
        <v>4.16</v>
      </c>
      <c r="D57" s="339">
        <v>4.22</v>
      </c>
      <c r="E57" s="339"/>
      <c r="F57" s="339"/>
      <c r="G57" s="181"/>
      <c r="H57" s="131"/>
      <c r="I57" s="131"/>
      <c r="J57" s="136"/>
      <c r="K57" s="73"/>
      <c r="L57" s="73"/>
      <c r="M57" s="73"/>
      <c r="N57" s="1"/>
      <c r="O57" s="1"/>
    </row>
    <row r="58" spans="1:17" s="22" customFormat="1" ht="11.5" customHeight="1">
      <c r="A58" s="141"/>
      <c r="B58" s="127">
        <v>47</v>
      </c>
      <c r="C58" s="339">
        <v>4.07</v>
      </c>
      <c r="D58" s="339">
        <v>4.1900000000000004</v>
      </c>
      <c r="E58" s="339"/>
      <c r="F58" s="339"/>
      <c r="G58" s="181"/>
      <c r="H58" s="73"/>
      <c r="I58" s="73"/>
      <c r="J58" s="73"/>
      <c r="K58" s="73"/>
      <c r="L58" s="73"/>
      <c r="M58" s="73"/>
      <c r="N58" s="1"/>
      <c r="O58" s="1"/>
    </row>
    <row r="59" spans="1:17" s="22" customFormat="1" ht="11.5" customHeight="1">
      <c r="A59" s="142"/>
      <c r="B59" s="128">
        <v>48</v>
      </c>
      <c r="C59" s="339">
        <v>3.96</v>
      </c>
      <c r="D59" s="339">
        <v>4.2300000000000004</v>
      </c>
      <c r="E59" s="339">
        <v>6.22</v>
      </c>
      <c r="F59" s="339"/>
      <c r="G59" s="181"/>
      <c r="H59" s="73"/>
      <c r="I59" s="73"/>
      <c r="J59" s="73"/>
      <c r="K59" s="73"/>
      <c r="L59" s="73"/>
      <c r="M59" s="73"/>
      <c r="N59" s="1"/>
      <c r="O59" s="1"/>
    </row>
    <row r="60" spans="1:17" s="22" customFormat="1" ht="11.5" customHeight="1">
      <c r="A60" s="141" t="s">
        <v>32</v>
      </c>
      <c r="B60" s="126">
        <v>49</v>
      </c>
      <c r="C60" s="341">
        <v>3.88</v>
      </c>
      <c r="D60" s="341">
        <v>4.2</v>
      </c>
      <c r="E60" s="341"/>
      <c r="F60" s="341"/>
      <c r="G60" s="183"/>
      <c r="H60" s="73"/>
      <c r="I60" s="73"/>
      <c r="J60" s="73"/>
      <c r="K60" s="73"/>
      <c r="L60" s="73"/>
      <c r="M60" s="73"/>
      <c r="N60" s="1"/>
      <c r="O60" s="1"/>
    </row>
    <row r="61" spans="1:17" s="22" customFormat="1" ht="11.5" customHeight="1">
      <c r="A61" s="141"/>
      <c r="B61" s="127">
        <v>50</v>
      </c>
      <c r="C61" s="339">
        <v>3.86</v>
      </c>
      <c r="D61" s="339">
        <v>4.22</v>
      </c>
      <c r="E61" s="339"/>
      <c r="F61" s="339"/>
      <c r="G61" s="181"/>
      <c r="H61" s="65"/>
      <c r="I61" s="131"/>
      <c r="J61" s="136"/>
      <c r="K61" s="73"/>
      <c r="L61" s="73"/>
      <c r="M61" s="73"/>
      <c r="N61" s="1"/>
      <c r="O61" s="1"/>
    </row>
    <row r="62" spans="1:17" s="22" customFormat="1" ht="11.5" customHeight="1">
      <c r="A62" s="141"/>
      <c r="B62" s="127">
        <v>51</v>
      </c>
      <c r="C62" s="339">
        <v>3.85</v>
      </c>
      <c r="D62" s="339">
        <v>4.22</v>
      </c>
      <c r="E62" s="339">
        <v>6.08</v>
      </c>
      <c r="F62" s="339"/>
      <c r="G62" s="140"/>
      <c r="H62" s="73"/>
      <c r="I62" s="73"/>
      <c r="J62" s="73"/>
      <c r="K62" s="73"/>
      <c r="L62" s="73"/>
      <c r="M62" s="73"/>
      <c r="N62" s="1"/>
      <c r="O62" s="1"/>
    </row>
    <row r="63" spans="1:17" s="13" customFormat="1" ht="11.5" customHeight="1">
      <c r="A63" s="145"/>
      <c r="B63" s="146">
        <v>52</v>
      </c>
      <c r="C63" s="345">
        <v>3.88</v>
      </c>
      <c r="D63" s="345">
        <v>4.2300000000000004</v>
      </c>
      <c r="E63" s="345"/>
      <c r="F63" s="345"/>
      <c r="G63" s="147"/>
      <c r="H63" s="73"/>
      <c r="I63" s="73"/>
      <c r="J63" s="73"/>
      <c r="K63" s="73"/>
      <c r="L63" s="73"/>
      <c r="M63" s="73"/>
      <c r="N63" s="1"/>
      <c r="O63" s="1"/>
      <c r="Q63" s="274"/>
    </row>
    <row r="64" spans="1:17" ht="16">
      <c r="A64" s="73"/>
      <c r="B64" s="138"/>
      <c r="C64" s="138"/>
      <c r="D64" s="139"/>
      <c r="E64" s="139"/>
      <c r="F64" s="139"/>
      <c r="G64" s="130"/>
      <c r="H64" s="73"/>
      <c r="I64" s="73"/>
      <c r="J64" s="73"/>
      <c r="K64" s="73"/>
      <c r="L64" s="73"/>
      <c r="M64" s="73"/>
    </row>
    <row r="65" spans="1:13" ht="16">
      <c r="A65" s="73" t="s">
        <v>33</v>
      </c>
      <c r="B65" s="116"/>
      <c r="C65" s="116"/>
      <c r="D65" s="73"/>
      <c r="E65" s="73"/>
      <c r="F65" s="73"/>
      <c r="G65" s="73"/>
      <c r="H65" s="73"/>
      <c r="I65" s="73"/>
      <c r="J65" s="73"/>
      <c r="K65" s="73"/>
      <c r="L65" s="73"/>
      <c r="M65" s="73"/>
    </row>
    <row r="66" spans="1:13" ht="16">
      <c r="A66" s="73"/>
      <c r="B66" s="116"/>
      <c r="C66" s="116"/>
      <c r="D66" s="73"/>
      <c r="E66" s="73"/>
      <c r="F66" s="73"/>
      <c r="G66" s="73"/>
      <c r="H66" s="73"/>
      <c r="I66" s="73"/>
      <c r="J66" s="73"/>
      <c r="K66" s="73"/>
      <c r="L66" s="73"/>
      <c r="M66" s="73"/>
    </row>
    <row r="67" spans="1:13" ht="16">
      <c r="I67" s="73"/>
    </row>
  </sheetData>
  <sheetProtection selectLockedCells="1" selectUnlockedCells="1"/>
  <mergeCells count="5">
    <mergeCell ref="H28:M28"/>
    <mergeCell ref="N28:O28"/>
    <mergeCell ref="A8:H8"/>
    <mergeCell ref="I1:J1"/>
    <mergeCell ref="A10:H10"/>
  </mergeCells>
  <phoneticPr fontId="87" type="noConversion"/>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X66"/>
  <sheetViews>
    <sheetView topLeftCell="H7" zoomScale="90" zoomScaleNormal="90" workbookViewId="0">
      <selection activeCell="D14" sqref="D14:F25"/>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1.816406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 style="1" customWidth="1"/>
    <col min="23" max="16384" width="11.54296875" style="1"/>
  </cols>
  <sheetData>
    <row r="3" spans="1:23" ht="15.5">
      <c r="M3" s="32" t="s">
        <v>34</v>
      </c>
      <c r="N3" s="32"/>
    </row>
    <row r="6" spans="1:23" s="73" customFormat="1" ht="16">
      <c r="Q6" s="74"/>
    </row>
    <row r="7" spans="1:23" s="76" customFormat="1" ht="18.5">
      <c r="A7" s="75" t="s">
        <v>116</v>
      </c>
      <c r="B7" s="75"/>
      <c r="Q7" s="77"/>
    </row>
    <row r="8" spans="1:23" s="73" customFormat="1" ht="13.15" customHeight="1"/>
    <row r="9" spans="1:23" s="73" customFormat="1" ht="17.25" customHeight="1">
      <c r="A9" s="364" t="s">
        <v>55</v>
      </c>
      <c r="B9" s="364"/>
      <c r="C9" s="364"/>
      <c r="D9" s="364"/>
      <c r="E9" s="364"/>
      <c r="F9" s="364"/>
      <c r="G9" s="364"/>
      <c r="I9" s="377"/>
      <c r="J9" s="377"/>
      <c r="K9" s="377"/>
      <c r="L9" s="377"/>
      <c r="M9" s="377"/>
      <c r="N9" s="98"/>
      <c r="P9" s="364" t="s">
        <v>55</v>
      </c>
      <c r="Q9" s="364"/>
      <c r="R9" s="364"/>
      <c r="S9" s="364"/>
      <c r="T9" s="364"/>
      <c r="U9" s="364"/>
      <c r="V9" s="364"/>
    </row>
    <row r="10" spans="1:23" s="70" customFormat="1" ht="34.15" customHeight="1">
      <c r="A10" s="364" t="s">
        <v>45</v>
      </c>
      <c r="B10" s="364"/>
      <c r="C10" s="364"/>
      <c r="D10" s="364"/>
      <c r="E10" s="364"/>
      <c r="F10" s="364"/>
      <c r="G10" s="364"/>
      <c r="I10" s="362" t="str">
        <f>CONCATENATE("Evolution des volumes de"," ",A9," abattus : ",TEXT(T28,"0,0%")," entre 2025 et 2026")</f>
        <v>Evolution des volumes de Total génisses abattus : -3,9% entre 2025 et 2026</v>
      </c>
      <c r="J10" s="362"/>
      <c r="K10" s="362"/>
      <c r="L10" s="362"/>
      <c r="M10" s="362"/>
      <c r="N10" s="362"/>
      <c r="O10" s="362"/>
      <c r="P10" s="80" t="s">
        <v>46</v>
      </c>
      <c r="Q10" s="81"/>
      <c r="R10" s="82"/>
      <c r="S10" s="82"/>
      <c r="T10" s="82"/>
      <c r="U10" s="82"/>
      <c r="V10" s="82"/>
    </row>
    <row r="11" spans="1:23" s="5" customFormat="1" ht="17.5" customHeight="1">
      <c r="C11" s="6"/>
      <c r="D11" s="6"/>
      <c r="E11" s="6"/>
      <c r="F11" s="6"/>
      <c r="I11" s="362" t="str">
        <f>CONCATENATE(TEXT(V28,"0,0%"), "sur les 4 premiers mois de l'année en 2024 et 2025")</f>
        <v>-2,4%sur les 4 premiers mois de l'année en 2024 et 2025</v>
      </c>
      <c r="J11" s="362"/>
      <c r="K11" s="362"/>
      <c r="L11" s="362"/>
      <c r="M11" s="362"/>
      <c r="N11" s="362"/>
      <c r="O11" s="362"/>
      <c r="R11" s="6"/>
      <c r="S11" s="6"/>
      <c r="T11" s="6"/>
      <c r="U11" s="6"/>
    </row>
    <row r="12" spans="1:23" s="5" customFormat="1" ht="14.9" customHeight="1">
      <c r="A12" s="360" t="s">
        <v>3</v>
      </c>
      <c r="B12" s="357" t="s">
        <v>117</v>
      </c>
      <c r="C12" s="357">
        <v>2023</v>
      </c>
      <c r="D12" s="357">
        <v>2024</v>
      </c>
      <c r="E12" s="357">
        <v>2025</v>
      </c>
      <c r="F12" s="357">
        <v>2026</v>
      </c>
      <c r="G12" s="355" t="s">
        <v>118</v>
      </c>
      <c r="P12" s="360" t="s">
        <v>39</v>
      </c>
      <c r="Q12" s="357" t="s">
        <v>117</v>
      </c>
      <c r="R12" s="357">
        <v>2023</v>
      </c>
      <c r="S12" s="357">
        <v>2024</v>
      </c>
      <c r="T12" s="357">
        <v>2025</v>
      </c>
      <c r="U12" s="357">
        <v>2026</v>
      </c>
      <c r="V12" s="355" t="s">
        <v>118</v>
      </c>
    </row>
    <row r="13" spans="1:23" s="5" customFormat="1" ht="18.649999999999999" customHeight="1">
      <c r="A13" s="361"/>
      <c r="B13" s="358"/>
      <c r="C13" s="358"/>
      <c r="D13" s="358"/>
      <c r="E13" s="358"/>
      <c r="F13" s="358"/>
      <c r="G13" s="356"/>
      <c r="I13" s="372"/>
      <c r="J13" s="372"/>
      <c r="K13" s="372"/>
      <c r="P13" s="361"/>
      <c r="Q13" s="358"/>
      <c r="R13" s="358"/>
      <c r="S13" s="358"/>
      <c r="T13" s="358"/>
      <c r="U13" s="358"/>
      <c r="V13" s="356"/>
    </row>
    <row r="14" spans="1:23" s="5" customFormat="1">
      <c r="A14" s="91" t="s">
        <v>5</v>
      </c>
      <c r="B14" s="72">
        <v>3.2593999999999999</v>
      </c>
      <c r="C14" s="72">
        <v>3.0489999999999999</v>
      </c>
      <c r="D14" s="72">
        <v>3.0649999999999999</v>
      </c>
      <c r="E14" s="72">
        <v>2.952</v>
      </c>
      <c r="F14" s="72">
        <v>2.5209999999999999</v>
      </c>
      <c r="G14" s="101">
        <f>F14/E14-1</f>
        <v>-0.1460027100271003</v>
      </c>
      <c r="H14" s="33"/>
      <c r="O14" s="11"/>
      <c r="P14" s="91" t="s">
        <v>5</v>
      </c>
      <c r="Q14" s="113">
        <v>1181.5626</v>
      </c>
      <c r="R14" s="113">
        <v>1124.7539999999999</v>
      </c>
      <c r="S14" s="113">
        <v>1111.3499999999999</v>
      </c>
      <c r="T14" s="113">
        <v>1085.0139999999999</v>
      </c>
      <c r="U14" s="113">
        <v>975.93299999999999</v>
      </c>
      <c r="V14" s="101">
        <f>U14/T14-1</f>
        <v>-0.10053418665565594</v>
      </c>
      <c r="W14" s="7"/>
    </row>
    <row r="15" spans="1:23" s="5" customFormat="1">
      <c r="A15" s="91" t="s">
        <v>6</v>
      </c>
      <c r="B15" s="72">
        <v>2.9003999999999999</v>
      </c>
      <c r="C15" s="72">
        <v>2.931</v>
      </c>
      <c r="D15" s="72">
        <v>2.78</v>
      </c>
      <c r="E15" s="72">
        <v>2.641</v>
      </c>
      <c r="F15" s="72">
        <v>2.3319999999999999</v>
      </c>
      <c r="G15" s="101">
        <f t="shared" ref="G15:G17" si="0">F15/E15-1</f>
        <v>-0.11700113593335859</v>
      </c>
      <c r="H15" s="33"/>
      <c r="O15" s="11"/>
      <c r="P15" s="91" t="s">
        <v>6</v>
      </c>
      <c r="Q15" s="113">
        <v>1045.5930000000001</v>
      </c>
      <c r="R15" s="113">
        <v>1062.1869999999999</v>
      </c>
      <c r="S15" s="113">
        <v>1012.5890000000001</v>
      </c>
      <c r="T15" s="113">
        <v>968.495</v>
      </c>
      <c r="U15" s="113">
        <v>878.69100000000003</v>
      </c>
      <c r="V15" s="101">
        <f t="shared" ref="V15:V17" si="1">U15/T15-1</f>
        <v>-9.2725310920551918E-2</v>
      </c>
      <c r="W15" s="7"/>
    </row>
    <row r="16" spans="1:23" s="5" customFormat="1">
      <c r="A16" s="91" t="s">
        <v>7</v>
      </c>
      <c r="B16" s="72">
        <v>3.6537999999999999</v>
      </c>
      <c r="C16" s="72">
        <v>3.6640000000000001</v>
      </c>
      <c r="D16" s="72">
        <v>3.2719999999999998</v>
      </c>
      <c r="E16" s="72">
        <v>2.633</v>
      </c>
      <c r="F16" s="72">
        <v>2.976</v>
      </c>
      <c r="G16" s="101">
        <f t="shared" si="0"/>
        <v>0.1302696543866313</v>
      </c>
      <c r="H16" s="33"/>
      <c r="O16" s="11"/>
      <c r="P16" s="91" t="s">
        <v>7</v>
      </c>
      <c r="Q16" s="113">
        <v>1339.1690000000001</v>
      </c>
      <c r="R16" s="113">
        <v>1372.2260000000001</v>
      </c>
      <c r="S16" s="113">
        <v>1230.144</v>
      </c>
      <c r="T16" s="113">
        <v>982.72900000000004</v>
      </c>
      <c r="U16" s="113">
        <v>1161.0740000000001</v>
      </c>
      <c r="V16" s="101">
        <f t="shared" si="1"/>
        <v>0.18147932949979095</v>
      </c>
      <c r="W16" s="7"/>
    </row>
    <row r="17" spans="1:23" s="5" customFormat="1">
      <c r="A17" s="91" t="s">
        <v>8</v>
      </c>
      <c r="B17" s="72">
        <v>3.7025999999999999</v>
      </c>
      <c r="C17" s="72">
        <v>3.1139999999999999</v>
      </c>
      <c r="D17" s="72">
        <v>3.2450000000000001</v>
      </c>
      <c r="E17" s="72">
        <v>3.22</v>
      </c>
      <c r="F17" s="72">
        <v>3.0390000000000001</v>
      </c>
      <c r="G17" s="101">
        <f t="shared" si="0"/>
        <v>-5.6211180124223659E-2</v>
      </c>
      <c r="H17" s="33"/>
      <c r="O17" s="11"/>
      <c r="P17" s="91" t="s">
        <v>8</v>
      </c>
      <c r="Q17" s="113">
        <v>1352.8498</v>
      </c>
      <c r="R17" s="113">
        <v>1132.6310000000001</v>
      </c>
      <c r="S17" s="113">
        <v>1188.3140000000001</v>
      </c>
      <c r="T17" s="113">
        <v>1239.7650000000001</v>
      </c>
      <c r="U17" s="113">
        <v>1156.6110000000001</v>
      </c>
      <c r="V17" s="101">
        <f t="shared" si="1"/>
        <v>-6.7072388718829812E-2</v>
      </c>
      <c r="W17" s="7"/>
    </row>
    <row r="18" spans="1:23" s="5" customFormat="1">
      <c r="A18" s="91" t="s">
        <v>9</v>
      </c>
      <c r="B18" s="72">
        <v>3.8521999999999998</v>
      </c>
      <c r="C18" s="72">
        <v>3.573</v>
      </c>
      <c r="D18" s="72">
        <v>3.262</v>
      </c>
      <c r="E18" s="72">
        <v>3.069</v>
      </c>
      <c r="F18" s="72"/>
      <c r="G18" s="101"/>
      <c r="H18" s="33"/>
      <c r="O18" s="11"/>
      <c r="P18" s="91" t="s">
        <v>9</v>
      </c>
      <c r="Q18" s="113">
        <v>1396.6294</v>
      </c>
      <c r="R18" s="113">
        <v>1291.135</v>
      </c>
      <c r="S18" s="113">
        <v>1191.8530000000001</v>
      </c>
      <c r="T18" s="113">
        <v>1156.799</v>
      </c>
      <c r="U18" s="113"/>
      <c r="V18" s="101"/>
      <c r="W18" s="7"/>
    </row>
    <row r="19" spans="1:23" s="5" customFormat="1">
      <c r="A19" s="91" t="s">
        <v>10</v>
      </c>
      <c r="B19" s="72">
        <v>3.7216</v>
      </c>
      <c r="C19" s="72">
        <v>3.46</v>
      </c>
      <c r="D19" s="72">
        <v>2.976</v>
      </c>
      <c r="E19" s="72">
        <v>2.9670000000000001</v>
      </c>
      <c r="F19" s="72"/>
      <c r="G19" s="101"/>
      <c r="H19" s="33"/>
      <c r="O19" s="11"/>
      <c r="P19" s="91" t="s">
        <v>10</v>
      </c>
      <c r="Q19" s="113">
        <v>1360.0257999999999</v>
      </c>
      <c r="R19" s="113">
        <v>1249.17</v>
      </c>
      <c r="S19" s="113">
        <v>1070.605</v>
      </c>
      <c r="T19" s="113">
        <v>1093.143</v>
      </c>
      <c r="U19" s="113"/>
      <c r="V19" s="101"/>
      <c r="W19" s="7"/>
    </row>
    <row r="20" spans="1:23" s="6" customFormat="1" ht="13" customHeight="1">
      <c r="A20" s="91" t="s">
        <v>11</v>
      </c>
      <c r="B20" s="72">
        <v>3.8003999999999998</v>
      </c>
      <c r="C20" s="72">
        <v>3.056</v>
      </c>
      <c r="D20" s="72">
        <v>3.4239999999999999</v>
      </c>
      <c r="E20" s="72">
        <v>3.2229999999999999</v>
      </c>
      <c r="F20" s="72"/>
      <c r="G20" s="101"/>
      <c r="H20" s="33"/>
      <c r="O20" s="11"/>
      <c r="P20" s="91" t="s">
        <v>11</v>
      </c>
      <c r="Q20" s="113">
        <v>1396.4670000000001</v>
      </c>
      <c r="R20" s="113">
        <v>1124.1669999999999</v>
      </c>
      <c r="S20" s="113">
        <v>1266.194</v>
      </c>
      <c r="T20" s="113">
        <v>1222.0419999999999</v>
      </c>
      <c r="U20" s="113"/>
      <c r="V20" s="101"/>
      <c r="W20" s="7"/>
    </row>
    <row r="21" spans="1:23" s="5" customFormat="1" ht="13" customHeight="1">
      <c r="A21" s="91" t="s">
        <v>28</v>
      </c>
      <c r="B21" s="72">
        <v>3.6640000000000001</v>
      </c>
      <c r="C21" s="72">
        <v>3.2229999999999999</v>
      </c>
      <c r="D21" s="72">
        <v>3.0659999999999998</v>
      </c>
      <c r="E21" s="72">
        <v>2.73</v>
      </c>
      <c r="F21" s="72"/>
      <c r="G21" s="101"/>
      <c r="H21" s="33"/>
      <c r="O21" s="11"/>
      <c r="P21" s="91" t="s">
        <v>28</v>
      </c>
      <c r="Q21" s="113">
        <v>1356.5388</v>
      </c>
      <c r="R21" s="113">
        <v>1201.5909999999999</v>
      </c>
      <c r="S21" s="113">
        <v>1130.8969999999999</v>
      </c>
      <c r="T21" s="113">
        <v>1038.6220000000001</v>
      </c>
      <c r="U21" s="113"/>
      <c r="V21" s="101"/>
      <c r="W21" s="7"/>
    </row>
    <row r="22" spans="1:23" s="5" customFormat="1" ht="13" customHeight="1">
      <c r="A22" s="91" t="s">
        <v>13</v>
      </c>
      <c r="B22" s="72">
        <v>3.4354</v>
      </c>
      <c r="C22" s="72">
        <v>2.976</v>
      </c>
      <c r="D22" s="72">
        <v>3.0880000000000001</v>
      </c>
      <c r="E22" s="72">
        <v>2.96</v>
      </c>
      <c r="F22" s="72"/>
      <c r="G22" s="101"/>
      <c r="H22" s="33"/>
      <c r="O22" s="11"/>
      <c r="P22" s="91" t="s">
        <v>13</v>
      </c>
      <c r="Q22" s="113">
        <v>1241.7234000000001</v>
      </c>
      <c r="R22" s="113">
        <v>1068.796</v>
      </c>
      <c r="S22" s="113">
        <v>1119.586</v>
      </c>
      <c r="T22" s="113">
        <v>1097.058</v>
      </c>
      <c r="U22" s="113"/>
      <c r="V22" s="101"/>
      <c r="W22" s="7"/>
    </row>
    <row r="23" spans="1:23" s="5" customFormat="1" ht="13" customHeight="1">
      <c r="A23" s="91" t="s">
        <v>14</v>
      </c>
      <c r="B23" s="72">
        <v>3.5497999999999998</v>
      </c>
      <c r="C23" s="72">
        <v>3.24</v>
      </c>
      <c r="D23" s="72">
        <v>3.363</v>
      </c>
      <c r="E23" s="72">
        <v>3.2909999999999999</v>
      </c>
      <c r="F23" s="72"/>
      <c r="G23" s="194"/>
      <c r="H23" s="33"/>
      <c r="O23" s="11"/>
      <c r="P23" s="91" t="s">
        <v>14</v>
      </c>
      <c r="Q23" s="113">
        <v>1302.2904000000001</v>
      </c>
      <c r="R23" s="113">
        <v>1170.0429999999999</v>
      </c>
      <c r="S23" s="113">
        <v>1250.6400000000001</v>
      </c>
      <c r="T23" s="113">
        <v>1239.749</v>
      </c>
      <c r="U23" s="113"/>
      <c r="V23" s="194"/>
      <c r="W23" s="7"/>
    </row>
    <row r="24" spans="1:23" s="5" customFormat="1" ht="13" customHeight="1">
      <c r="A24" s="91" t="s">
        <v>15</v>
      </c>
      <c r="B24" s="72">
        <v>3.3117999999999999</v>
      </c>
      <c r="C24" s="72">
        <v>3.16</v>
      </c>
      <c r="D24" s="72">
        <v>3.0230000000000001</v>
      </c>
      <c r="E24" s="72">
        <v>2.7749999999999999</v>
      </c>
      <c r="F24" s="72"/>
      <c r="G24" s="194"/>
      <c r="H24" s="33"/>
      <c r="O24" s="11"/>
      <c r="P24" s="91" t="s">
        <v>15</v>
      </c>
      <c r="Q24" s="113">
        <v>1206.2344000000001</v>
      </c>
      <c r="R24" s="113">
        <v>1155.3240000000001</v>
      </c>
      <c r="S24" s="113">
        <v>1105.8589999999999</v>
      </c>
      <c r="T24" s="113">
        <v>1052.415</v>
      </c>
      <c r="U24" s="113"/>
      <c r="V24" s="194"/>
      <c r="W24" s="7"/>
    </row>
    <row r="25" spans="1:23" s="5" customFormat="1" ht="13" customHeight="1">
      <c r="A25" s="92" t="s">
        <v>16</v>
      </c>
      <c r="B25" s="72">
        <v>3.2768000000000002</v>
      </c>
      <c r="C25" s="72">
        <v>2.931</v>
      </c>
      <c r="D25" s="72">
        <v>3.036</v>
      </c>
      <c r="E25" s="72">
        <v>2.8650000000000002</v>
      </c>
      <c r="F25" s="72"/>
      <c r="G25" s="194"/>
      <c r="H25" s="33"/>
      <c r="O25" s="11"/>
      <c r="P25" s="92" t="s">
        <v>16</v>
      </c>
      <c r="Q25" s="113">
        <v>1228.5254</v>
      </c>
      <c r="R25" s="113">
        <v>1103.2570000000001</v>
      </c>
      <c r="S25" s="113">
        <v>1151.3969999999999</v>
      </c>
      <c r="T25" s="113">
        <v>1111.9690000000001</v>
      </c>
      <c r="U25" s="113"/>
      <c r="V25" s="194"/>
      <c r="W25" s="7"/>
    </row>
    <row r="26" spans="1:23" s="5" customFormat="1" ht="13" customHeight="1">
      <c r="A26" s="93" t="s">
        <v>44</v>
      </c>
      <c r="B26" s="71">
        <f>SUM(B14:B19)</f>
        <v>21.09</v>
      </c>
      <c r="C26" s="71">
        <f>SUM(C14:C19)</f>
        <v>19.791</v>
      </c>
      <c r="D26" s="71">
        <f t="shared" ref="D26:E26" si="2">SUM(D14:D19)</f>
        <v>18.599999999999998</v>
      </c>
      <c r="E26" s="71">
        <f t="shared" si="2"/>
        <v>17.481999999999999</v>
      </c>
      <c r="F26" s="71"/>
      <c r="G26" s="175"/>
      <c r="H26" s="33"/>
      <c r="O26" s="11"/>
      <c r="P26" s="93" t="s">
        <v>44</v>
      </c>
      <c r="Q26" s="71">
        <f>SUM(Q14:Q19)</f>
        <v>7675.8295999999991</v>
      </c>
      <c r="R26" s="71">
        <f>SUM(R14:R19)</f>
        <v>7232.1030000000001</v>
      </c>
      <c r="S26" s="71">
        <f>SUM(S14:S19)</f>
        <v>6804.8549999999996</v>
      </c>
      <c r="T26" s="71">
        <f t="shared" ref="T26" si="3">SUM(T14:T19)</f>
        <v>6525.9450000000006</v>
      </c>
      <c r="U26" s="71"/>
      <c r="V26" s="175"/>
      <c r="W26" s="7"/>
    </row>
    <row r="27" spans="1:23" ht="13.5">
      <c r="A27" s="93" t="s">
        <v>36</v>
      </c>
      <c r="B27" s="71">
        <f>SUM(B14:B25)</f>
        <v>42.1282</v>
      </c>
      <c r="C27" s="71">
        <f t="shared" ref="C27:E27" si="4">SUM(C14:C25)</f>
        <v>38.376999999999995</v>
      </c>
      <c r="D27" s="71">
        <f t="shared" si="4"/>
        <v>37.6</v>
      </c>
      <c r="E27" s="71">
        <f t="shared" si="4"/>
        <v>35.326000000000001</v>
      </c>
      <c r="F27" s="71"/>
      <c r="G27" s="175"/>
      <c r="P27" s="93" t="s">
        <v>36</v>
      </c>
      <c r="Q27" s="71">
        <f>SUM(Q14:Q25)</f>
        <v>15407.609</v>
      </c>
      <c r="R27" s="71">
        <f t="shared" ref="R27:T27" si="5">SUM(R14:R25)</f>
        <v>14055.281000000001</v>
      </c>
      <c r="S27" s="71">
        <f t="shared" si="5"/>
        <v>13829.428</v>
      </c>
      <c r="T27" s="71">
        <f t="shared" si="5"/>
        <v>13287.800000000003</v>
      </c>
      <c r="U27" s="71"/>
      <c r="V27" s="175"/>
      <c r="W27" s="7"/>
    </row>
    <row r="28" spans="1:23" ht="13.5">
      <c r="A28" s="94" t="s">
        <v>37</v>
      </c>
      <c r="B28" s="90"/>
      <c r="C28" s="90"/>
      <c r="D28" s="197">
        <f>D27/C27-1</f>
        <v>-2.0246501810980422E-2</v>
      </c>
      <c r="E28" s="197">
        <f>E27/D27-1</f>
        <v>-6.0478723404255308E-2</v>
      </c>
      <c r="F28" s="90"/>
      <c r="G28" s="192">
        <f>(F14+F15+F16+F17)/(E14+E15+E16+E17)-1</f>
        <v>-5.0497990564389306E-2</v>
      </c>
      <c r="P28" s="94" t="s">
        <v>37</v>
      </c>
      <c r="Q28" s="191"/>
      <c r="R28" s="191"/>
      <c r="S28" s="197">
        <f>S27/R27-1</f>
        <v>-1.6068906768922031E-2</v>
      </c>
      <c r="T28" s="197">
        <f>T27/S27-1</f>
        <v>-3.9164888092262151E-2</v>
      </c>
      <c r="U28" s="90"/>
      <c r="V28" s="192">
        <f>(U14+U15+U16+U17)/(T14+T15+T16+T17)-1</f>
        <v>-2.4250216849707629E-2</v>
      </c>
      <c r="W28" s="95"/>
    </row>
    <row r="29" spans="1:23" ht="13.5">
      <c r="A29" s="83"/>
      <c r="B29" s="61"/>
      <c r="C29" s="95"/>
      <c r="D29" s="95"/>
      <c r="E29" s="95"/>
      <c r="F29" s="95"/>
      <c r="G29" s="95"/>
      <c r="P29" s="83"/>
      <c r="Q29" s="61"/>
      <c r="R29" s="95"/>
      <c r="S29" s="95"/>
      <c r="T29" s="95"/>
      <c r="U29" s="95"/>
      <c r="V29" s="95"/>
      <c r="W29" s="7"/>
    </row>
    <row r="30" spans="1:23" s="70" customFormat="1">
      <c r="A30" s="100" t="s">
        <v>42</v>
      </c>
      <c r="B30" s="189">
        <f>B27/B31</f>
        <v>7.1811937075532059E-2</v>
      </c>
      <c r="C30" s="189">
        <f>C27/C31</f>
        <v>6.7756720586729366E-2</v>
      </c>
      <c r="D30" s="189">
        <f>D27/D31</f>
        <v>6.6502062271399168E-2</v>
      </c>
      <c r="E30" s="189">
        <f>E27/E31</f>
        <v>6.3034304322612311E-2</v>
      </c>
      <c r="F30" s="189">
        <f>SUM(F14:F23)/F31</f>
        <v>5.8818435693719834E-2</v>
      </c>
      <c r="G30" s="189"/>
      <c r="P30" s="100" t="s">
        <v>42</v>
      </c>
      <c r="Q30" s="189">
        <f>Q27/Q31</f>
        <v>7.0859367694871098E-2</v>
      </c>
      <c r="R30" s="189">
        <f t="shared" ref="R30:T30" si="6">R27/R31</f>
        <v>6.6608044545053105E-2</v>
      </c>
      <c r="S30" s="189">
        <f t="shared" si="6"/>
        <v>6.5425745822376785E-2</v>
      </c>
      <c r="T30" s="189">
        <f t="shared" si="6"/>
        <v>6.3097408265811783E-2</v>
      </c>
      <c r="U30" s="189">
        <f>SUM(U14:U23)/U31</f>
        <v>5.8951872638797004E-2</v>
      </c>
      <c r="V30" s="189"/>
      <c r="W30" s="84"/>
    </row>
    <row r="31" spans="1:23" ht="13.5">
      <c r="A31" s="100" t="s">
        <v>41</v>
      </c>
      <c r="B31" s="186">
        <v>586.64620000000002</v>
      </c>
      <c r="C31" s="187">
        <v>566.39400000000001</v>
      </c>
      <c r="D31" s="187">
        <v>565.39599999999996</v>
      </c>
      <c r="E31" s="187">
        <v>560.42499999999995</v>
      </c>
      <c r="F31" s="187">
        <v>184.77199999999999</v>
      </c>
      <c r="G31" s="187"/>
      <c r="P31" s="100" t="s">
        <v>41</v>
      </c>
      <c r="Q31" s="186">
        <v>217439.26740000001</v>
      </c>
      <c r="R31" s="187">
        <v>211014.76699999999</v>
      </c>
      <c r="S31" s="187">
        <v>211375.932</v>
      </c>
      <c r="T31" s="187">
        <v>210591.851</v>
      </c>
      <c r="U31" s="187">
        <v>70774.834000000003</v>
      </c>
      <c r="V31" s="187"/>
      <c r="W31" s="7"/>
    </row>
    <row r="32" spans="1:23" ht="12" customHeight="1">
      <c r="A32" s="100" t="s">
        <v>43</v>
      </c>
      <c r="B32" s="188"/>
      <c r="C32" s="189"/>
      <c r="D32" s="189">
        <f>D31/C31-1</f>
        <v>-1.7620243152294268E-3</v>
      </c>
      <c r="E32" s="189">
        <f>E31/D31-1</f>
        <v>-8.7920678604023195E-3</v>
      </c>
      <c r="F32" s="189"/>
      <c r="G32" s="189"/>
      <c r="P32" s="100" t="s">
        <v>43</v>
      </c>
      <c r="Q32" s="188"/>
      <c r="R32" s="189"/>
      <c r="S32" s="189">
        <f>S31/R31-1</f>
        <v>1.711562679402423E-3</v>
      </c>
      <c r="T32" s="189">
        <f>T31/S31-1</f>
        <v>-3.709414750209139E-3</v>
      </c>
      <c r="U32" s="189"/>
      <c r="V32" s="189"/>
      <c r="W32" s="7"/>
    </row>
    <row r="33" spans="1:24" s="73" customFormat="1" ht="16">
      <c r="A33" s="73" t="s">
        <v>17</v>
      </c>
      <c r="B33" s="83"/>
      <c r="F33" s="65"/>
      <c r="G33" s="85"/>
      <c r="I33" s="73" t="s">
        <v>17</v>
      </c>
      <c r="P33" s="73" t="s">
        <v>17</v>
      </c>
    </row>
    <row r="36" spans="1:24" s="74" customFormat="1" ht="24" customHeight="1">
      <c r="A36" s="378" t="s">
        <v>97</v>
      </c>
      <c r="B36" s="378"/>
      <c r="C36" s="378"/>
      <c r="D36" s="378"/>
      <c r="E36" s="378"/>
      <c r="F36" s="378"/>
      <c r="G36" s="378"/>
      <c r="H36" s="378"/>
      <c r="I36" s="378"/>
      <c r="J36" s="378"/>
      <c r="K36" s="378"/>
      <c r="L36" s="378"/>
      <c r="M36" s="378"/>
      <c r="N36" s="378"/>
      <c r="O36" s="378"/>
      <c r="P36" s="378"/>
      <c r="Q36" s="378"/>
      <c r="R36" s="378"/>
      <c r="S36" s="378"/>
      <c r="T36" s="378"/>
      <c r="U36" s="378"/>
      <c r="V36" s="378"/>
    </row>
    <row r="37" spans="1:24" s="74" customFormat="1" ht="15.75" customHeight="1">
      <c r="A37" s="378"/>
      <c r="B37" s="378"/>
      <c r="C37" s="378"/>
      <c r="D37" s="378"/>
      <c r="E37" s="378"/>
      <c r="F37" s="378"/>
      <c r="G37" s="378"/>
      <c r="H37" s="378"/>
      <c r="I37" s="378"/>
      <c r="J37" s="378"/>
      <c r="K37" s="378"/>
      <c r="L37" s="378"/>
      <c r="M37" s="378"/>
      <c r="N37" s="378"/>
      <c r="O37" s="378"/>
      <c r="P37" s="378"/>
      <c r="Q37" s="378"/>
      <c r="R37" s="378"/>
      <c r="S37" s="378"/>
      <c r="T37" s="378"/>
      <c r="U37" s="378"/>
      <c r="V37" s="378"/>
    </row>
    <row r="38" spans="1:24" s="73" customFormat="1" ht="25.4" customHeight="1">
      <c r="C38" s="86"/>
      <c r="D38" s="86"/>
      <c r="E38" s="179"/>
      <c r="F38" s="86"/>
      <c r="G38" s="86"/>
      <c r="H38" s="86"/>
      <c r="I38" s="86"/>
      <c r="J38" s="86"/>
      <c r="K38" s="86"/>
      <c r="L38" s="86"/>
      <c r="M38" s="86"/>
      <c r="N38" s="86"/>
      <c r="O38" s="86"/>
      <c r="P38" s="86"/>
      <c r="Q38" s="86"/>
      <c r="R38" s="86"/>
      <c r="S38" s="86"/>
      <c r="T38" s="179"/>
      <c r="U38" s="86"/>
      <c r="V38" s="86"/>
      <c r="W38" s="86"/>
      <c r="X38" s="86"/>
    </row>
    <row r="39" spans="1:24" s="70" customFormat="1" ht="18.5">
      <c r="A39" s="79" t="s">
        <v>56</v>
      </c>
      <c r="B39" s="87"/>
      <c r="C39" s="88"/>
      <c r="D39" s="88"/>
      <c r="E39" s="88"/>
      <c r="F39" s="88"/>
      <c r="G39" s="88"/>
      <c r="P39" s="79" t="s">
        <v>57</v>
      </c>
      <c r="Q39" s="81"/>
      <c r="R39" s="82"/>
      <c r="S39" s="82"/>
      <c r="T39" s="82"/>
      <c r="U39" s="82"/>
      <c r="V39" s="82"/>
    </row>
    <row r="40" spans="1:24" s="5" customFormat="1" ht="12.75" customHeight="1">
      <c r="A40" s="96" t="s">
        <v>40</v>
      </c>
      <c r="B40" s="180"/>
      <c r="C40" s="97">
        <f>C56/$C$27</f>
        <v>0.1655679182843891</v>
      </c>
      <c r="D40" s="97">
        <f>D56/$D$27</f>
        <v>0.15252659574468083</v>
      </c>
      <c r="E40" s="97">
        <f>E56/$E$27</f>
        <v>0.14821944177093357</v>
      </c>
      <c r="F40" s="6"/>
      <c r="H40" s="368"/>
      <c r="I40" s="368"/>
      <c r="J40" s="368"/>
      <c r="K40" s="368"/>
      <c r="L40" s="368"/>
      <c r="M40" s="368"/>
      <c r="N40" s="58"/>
      <c r="O40" s="2"/>
      <c r="R40" s="6"/>
      <c r="S40" s="6"/>
      <c r="T40" s="6"/>
      <c r="U40" s="6"/>
    </row>
    <row r="41" spans="1:24" s="5" customFormat="1" ht="14.9" customHeight="1">
      <c r="A41" s="360" t="s">
        <v>3</v>
      </c>
      <c r="B41" s="357" t="s">
        <v>117</v>
      </c>
      <c r="C41" s="357">
        <v>2023</v>
      </c>
      <c r="D41" s="357">
        <v>2024</v>
      </c>
      <c r="E41" s="357">
        <v>2025</v>
      </c>
      <c r="F41" s="357">
        <v>2026</v>
      </c>
      <c r="G41" s="355" t="s">
        <v>118</v>
      </c>
      <c r="P41" s="360" t="s">
        <v>4</v>
      </c>
      <c r="Q41" s="357" t="s">
        <v>117</v>
      </c>
      <c r="R41" s="357">
        <v>2023</v>
      </c>
      <c r="S41" s="357">
        <v>2024</v>
      </c>
      <c r="T41" s="357">
        <v>2025</v>
      </c>
      <c r="U41" s="357">
        <v>2026</v>
      </c>
      <c r="V41" s="355" t="s">
        <v>118</v>
      </c>
    </row>
    <row r="42" spans="1:24" s="5" customFormat="1" ht="20.9" customHeight="1">
      <c r="A42" s="361"/>
      <c r="B42" s="358"/>
      <c r="C42" s="358"/>
      <c r="D42" s="358"/>
      <c r="E42" s="358"/>
      <c r="F42" s="358"/>
      <c r="G42" s="356"/>
      <c r="P42" s="361"/>
      <c r="Q42" s="358"/>
      <c r="R42" s="358"/>
      <c r="S42" s="358"/>
      <c r="T42" s="358"/>
      <c r="U42" s="358"/>
      <c r="V42" s="356"/>
    </row>
    <row r="43" spans="1:24" s="5" customFormat="1" ht="13.5">
      <c r="A43" s="91" t="s">
        <v>23</v>
      </c>
      <c r="B43" s="72">
        <v>0.58460000000000001</v>
      </c>
      <c r="C43" s="72">
        <v>0.45200000000000001</v>
      </c>
      <c r="D43" s="72">
        <v>0.56899999999999995</v>
      </c>
      <c r="E43" s="72">
        <v>0.438</v>
      </c>
      <c r="F43" s="72">
        <v>0.38600000000000001</v>
      </c>
      <c r="G43" s="101">
        <f>F43/E43-1</f>
        <v>-0.11872146118721461</v>
      </c>
      <c r="H43" s="65"/>
      <c r="O43" s="7"/>
      <c r="P43" s="91" t="s">
        <v>23</v>
      </c>
      <c r="Q43" s="113">
        <v>197.19980000000001</v>
      </c>
      <c r="R43" s="113">
        <v>154.88999999999999</v>
      </c>
      <c r="S43" s="113">
        <v>194.22800000000001</v>
      </c>
      <c r="T43" s="113">
        <v>151.69</v>
      </c>
      <c r="U43" s="113">
        <v>142.727</v>
      </c>
      <c r="V43" s="101">
        <f>U43/T43-1</f>
        <v>-5.9087612894719421E-2</v>
      </c>
      <c r="W43" s="7"/>
      <c r="X43" s="7"/>
    </row>
    <row r="44" spans="1:24" s="5" customFormat="1">
      <c r="A44" s="91" t="s">
        <v>24</v>
      </c>
      <c r="B44" s="72">
        <v>0.53459999999999996</v>
      </c>
      <c r="C44" s="72">
        <v>0.53100000000000003</v>
      </c>
      <c r="D44" s="72">
        <v>0.42199999999999999</v>
      </c>
      <c r="E44" s="72">
        <v>0.377</v>
      </c>
      <c r="F44" s="72">
        <v>0.34799999999999998</v>
      </c>
      <c r="G44" s="101">
        <f t="shared" ref="G44:G46" si="7">F44/E44-1</f>
        <v>-7.6923076923076983E-2</v>
      </c>
      <c r="H44" s="10"/>
      <c r="I44" s="60"/>
      <c r="O44" s="7"/>
      <c r="P44" s="91" t="s">
        <v>24</v>
      </c>
      <c r="Q44" s="113">
        <v>178.10140000000001</v>
      </c>
      <c r="R44" s="113">
        <v>177.56100000000001</v>
      </c>
      <c r="S44" s="113">
        <v>147.22900000000001</v>
      </c>
      <c r="T44" s="113">
        <v>127.925</v>
      </c>
      <c r="U44" s="113">
        <v>118.176</v>
      </c>
      <c r="V44" s="101">
        <f t="shared" ref="V44:V46" si="8">U44/T44-1</f>
        <v>-7.6208716044557367E-2</v>
      </c>
      <c r="W44" s="7"/>
      <c r="X44" s="7"/>
    </row>
    <row r="45" spans="1:24" s="5" customFormat="1" ht="13.5">
      <c r="A45" s="91" t="s">
        <v>7</v>
      </c>
      <c r="B45" s="72">
        <v>0.64119999999999999</v>
      </c>
      <c r="C45" s="72">
        <v>0.624</v>
      </c>
      <c r="D45" s="72">
        <v>0.48</v>
      </c>
      <c r="E45" s="72">
        <v>0.40799999999999997</v>
      </c>
      <c r="F45" s="72">
        <v>0.46800000000000003</v>
      </c>
      <c r="G45" s="101">
        <f t="shared" si="7"/>
        <v>0.14705882352941191</v>
      </c>
      <c r="H45" s="10"/>
      <c r="I45" s="65"/>
      <c r="O45" s="7"/>
      <c r="P45" s="91" t="s">
        <v>7</v>
      </c>
      <c r="Q45" s="113">
        <v>219.96680000000001</v>
      </c>
      <c r="R45" s="113">
        <v>219.46199999999999</v>
      </c>
      <c r="S45" s="113">
        <v>166.58500000000001</v>
      </c>
      <c r="T45" s="113">
        <v>144.52000000000001</v>
      </c>
      <c r="U45" s="113">
        <v>170.809</v>
      </c>
      <c r="V45" s="101">
        <f t="shared" si="8"/>
        <v>0.18190561859950161</v>
      </c>
      <c r="W45" s="7"/>
      <c r="X45" s="7"/>
    </row>
    <row r="46" spans="1:24" s="5" customFormat="1">
      <c r="A46" s="91" t="s">
        <v>8</v>
      </c>
      <c r="B46" s="72">
        <v>0.64659999999999995</v>
      </c>
      <c r="C46" s="72">
        <v>0.56399999999999995</v>
      </c>
      <c r="D46" s="72">
        <v>0.48099999999999998</v>
      </c>
      <c r="E46" s="72">
        <v>0.54</v>
      </c>
      <c r="F46" s="72">
        <v>0.45800000000000002</v>
      </c>
      <c r="G46" s="101">
        <f t="shared" si="7"/>
        <v>-0.1518518518518519</v>
      </c>
      <c r="H46" s="10"/>
      <c r="O46" s="7"/>
      <c r="P46" s="91" t="s">
        <v>8</v>
      </c>
      <c r="Q46" s="113">
        <v>219.99860000000001</v>
      </c>
      <c r="R46" s="113">
        <v>188.86799999999999</v>
      </c>
      <c r="S46" s="113">
        <v>155.98400000000001</v>
      </c>
      <c r="T46" s="113">
        <v>205.90299999999999</v>
      </c>
      <c r="U46" s="113">
        <v>162.81899999999999</v>
      </c>
      <c r="V46" s="101">
        <f t="shared" si="8"/>
        <v>-0.20924415865723178</v>
      </c>
      <c r="W46" s="7"/>
      <c r="X46" s="7"/>
    </row>
    <row r="47" spans="1:24" s="5" customFormat="1">
      <c r="A47" s="91" t="s">
        <v>9</v>
      </c>
      <c r="B47" s="72">
        <v>0.6492</v>
      </c>
      <c r="C47" s="72">
        <v>0.54800000000000004</v>
      </c>
      <c r="D47" s="72">
        <v>0.51400000000000001</v>
      </c>
      <c r="E47" s="72">
        <v>0.48599999999999999</v>
      </c>
      <c r="F47" s="72"/>
      <c r="G47" s="101"/>
      <c r="H47" s="10"/>
      <c r="O47" s="7"/>
      <c r="P47" s="91" t="s">
        <v>9</v>
      </c>
      <c r="Q47" s="113">
        <v>217.23660000000001</v>
      </c>
      <c r="R47" s="113">
        <v>174.85599999999999</v>
      </c>
      <c r="S47" s="113">
        <v>169.08099999999999</v>
      </c>
      <c r="T47" s="113">
        <v>166.37100000000001</v>
      </c>
      <c r="U47" s="113"/>
      <c r="V47" s="101"/>
      <c r="W47" s="7"/>
      <c r="X47" s="7"/>
    </row>
    <row r="48" spans="1:24" s="5" customFormat="1">
      <c r="A48" s="91" t="s">
        <v>10</v>
      </c>
      <c r="B48" s="72">
        <v>0.63700000000000001</v>
      </c>
      <c r="C48" s="72">
        <v>0.59</v>
      </c>
      <c r="D48" s="72">
        <v>0.48499999999999999</v>
      </c>
      <c r="E48" s="72">
        <v>0.48799999999999999</v>
      </c>
      <c r="F48" s="72"/>
      <c r="G48" s="101"/>
      <c r="H48" s="10"/>
      <c r="O48" s="7"/>
      <c r="P48" s="91" t="s">
        <v>10</v>
      </c>
      <c r="Q48" s="113">
        <v>215.43459999999999</v>
      </c>
      <c r="R48" s="113">
        <v>199.10300000000001</v>
      </c>
      <c r="S48" s="113">
        <v>154.75</v>
      </c>
      <c r="T48" s="113">
        <v>167.06299999999999</v>
      </c>
      <c r="U48" s="113"/>
      <c r="V48" s="101"/>
      <c r="W48" s="7"/>
      <c r="X48" s="7"/>
    </row>
    <row r="49" spans="1:24" s="6" customFormat="1" ht="13" customHeight="1">
      <c r="A49" s="91" t="s">
        <v>27</v>
      </c>
      <c r="B49" s="72">
        <v>0.55259999999999998</v>
      </c>
      <c r="C49" s="72">
        <v>0.443</v>
      </c>
      <c r="D49" s="72">
        <v>0.50800000000000001</v>
      </c>
      <c r="E49" s="72">
        <v>0.47399999999999998</v>
      </c>
      <c r="F49" s="72"/>
      <c r="G49" s="101"/>
      <c r="H49" s="10"/>
      <c r="O49" s="7"/>
      <c r="P49" s="91" t="s">
        <v>27</v>
      </c>
      <c r="Q49" s="113">
        <v>184.51439999999999</v>
      </c>
      <c r="R49" s="113">
        <v>146.488</v>
      </c>
      <c r="S49" s="113">
        <v>170.94300000000001</v>
      </c>
      <c r="T49" s="113">
        <v>162.56700000000001</v>
      </c>
      <c r="U49" s="113"/>
      <c r="V49" s="101"/>
      <c r="W49" s="7"/>
      <c r="X49" s="7"/>
    </row>
    <row r="50" spans="1:24" s="5" customFormat="1" ht="13" customHeight="1">
      <c r="A50" s="91" t="s">
        <v>28</v>
      </c>
      <c r="B50" s="72">
        <v>0.505</v>
      </c>
      <c r="C50" s="72">
        <v>0.45700000000000002</v>
      </c>
      <c r="D50" s="72">
        <v>0.40300000000000002</v>
      </c>
      <c r="E50" s="72">
        <v>0.40600000000000003</v>
      </c>
      <c r="F50" s="72"/>
      <c r="G50" s="101"/>
      <c r="H50" s="10"/>
      <c r="O50" s="7"/>
      <c r="P50" s="91" t="s">
        <v>28</v>
      </c>
      <c r="Q50" s="113">
        <v>170.9888</v>
      </c>
      <c r="R50" s="113">
        <v>154.09</v>
      </c>
      <c r="S50" s="113">
        <v>132.07599999999999</v>
      </c>
      <c r="T50" s="113">
        <v>134.81899999999999</v>
      </c>
      <c r="U50" s="113"/>
      <c r="V50" s="101"/>
      <c r="W50" s="7"/>
      <c r="X50" s="7"/>
    </row>
    <row r="51" spans="1:24" s="5" customFormat="1" ht="13" customHeight="1">
      <c r="A51" s="91" t="s">
        <v>29</v>
      </c>
      <c r="B51" s="72">
        <v>0.5544</v>
      </c>
      <c r="C51" s="72">
        <v>0.49099999999999999</v>
      </c>
      <c r="D51" s="72">
        <v>0.47</v>
      </c>
      <c r="E51" s="72">
        <v>0.39800000000000002</v>
      </c>
      <c r="F51" s="72"/>
      <c r="G51" s="101"/>
      <c r="H51" s="10"/>
      <c r="O51" s="7"/>
      <c r="P51" s="91" t="s">
        <v>29</v>
      </c>
      <c r="Q51" s="113">
        <v>186.13919999999999</v>
      </c>
      <c r="R51" s="113">
        <v>160.953</v>
      </c>
      <c r="S51" s="113">
        <v>152.73500000000001</v>
      </c>
      <c r="T51" s="113">
        <v>133.76499999999999</v>
      </c>
      <c r="U51" s="113"/>
      <c r="V51" s="101"/>
      <c r="W51" s="7"/>
      <c r="X51" s="7"/>
    </row>
    <row r="52" spans="1:24" s="5" customFormat="1" ht="13" customHeight="1">
      <c r="A52" s="91" t="s">
        <v>30</v>
      </c>
      <c r="B52" s="72">
        <v>0.60680000000000001</v>
      </c>
      <c r="C52" s="72">
        <v>0.53</v>
      </c>
      <c r="D52" s="72">
        <v>0.497</v>
      </c>
      <c r="E52" s="72">
        <v>0.45800000000000002</v>
      </c>
      <c r="F52" s="72"/>
      <c r="G52" s="194"/>
      <c r="H52" s="10"/>
      <c r="O52" s="7"/>
      <c r="P52" s="91" t="s">
        <v>30</v>
      </c>
      <c r="Q52" s="113">
        <v>207.94919999999999</v>
      </c>
      <c r="R52" s="113">
        <v>176.624</v>
      </c>
      <c r="S52" s="113">
        <v>169.57900000000001</v>
      </c>
      <c r="T52" s="113">
        <v>158.845</v>
      </c>
      <c r="U52" s="113"/>
      <c r="V52" s="194"/>
      <c r="W52" s="7"/>
      <c r="X52" s="7"/>
    </row>
    <row r="53" spans="1:24" s="5" customFormat="1" ht="13" customHeight="1">
      <c r="A53" s="91" t="s">
        <v>31</v>
      </c>
      <c r="B53" s="72">
        <v>0.58960000000000001</v>
      </c>
      <c r="C53" s="72">
        <v>0.59</v>
      </c>
      <c r="D53" s="72">
        <v>0.45900000000000002</v>
      </c>
      <c r="E53" s="72">
        <v>0.38300000000000001</v>
      </c>
      <c r="F53" s="72"/>
      <c r="G53" s="194"/>
      <c r="H53" s="10"/>
      <c r="O53" s="7"/>
      <c r="P53" s="91" t="s">
        <v>31</v>
      </c>
      <c r="Q53" s="113">
        <v>198.73240000000001</v>
      </c>
      <c r="R53" s="113">
        <v>201.31899999999999</v>
      </c>
      <c r="S53" s="113">
        <v>157.351</v>
      </c>
      <c r="T53" s="113">
        <v>133.23500000000001</v>
      </c>
      <c r="U53" s="113"/>
      <c r="V53" s="194"/>
      <c r="W53" s="7"/>
      <c r="X53" s="7"/>
    </row>
    <row r="54" spans="1:24" s="5" customFormat="1" ht="13" customHeight="1">
      <c r="A54" s="92" t="s">
        <v>32</v>
      </c>
      <c r="B54" s="72">
        <v>0.54179999999999995</v>
      </c>
      <c r="C54" s="72">
        <v>0.53400000000000003</v>
      </c>
      <c r="D54" s="72">
        <v>0.44700000000000001</v>
      </c>
      <c r="E54" s="72">
        <v>0.38</v>
      </c>
      <c r="F54" s="72"/>
      <c r="G54" s="194"/>
      <c r="H54" s="10"/>
      <c r="K54" s="1"/>
      <c r="O54" s="7"/>
      <c r="P54" s="92" t="s">
        <v>32</v>
      </c>
      <c r="Q54" s="113">
        <v>187.53659999999999</v>
      </c>
      <c r="R54" s="113">
        <v>188.76599999999999</v>
      </c>
      <c r="S54" s="113">
        <v>157.898</v>
      </c>
      <c r="T54" s="113">
        <v>138.874</v>
      </c>
      <c r="U54" s="113"/>
      <c r="V54" s="194"/>
      <c r="W54" s="7"/>
      <c r="X54" s="7"/>
    </row>
    <row r="55" spans="1:24" s="5" customFormat="1" ht="13" customHeight="1">
      <c r="A55" s="93" t="s">
        <v>44</v>
      </c>
      <c r="B55" s="71">
        <f>SUM(B43:B48)</f>
        <v>3.6932</v>
      </c>
      <c r="C55" s="71">
        <f>SUM(C43:C48)</f>
        <v>3.3090000000000002</v>
      </c>
      <c r="D55" s="71">
        <f>SUM(D43:D48)</f>
        <v>2.9510000000000001</v>
      </c>
      <c r="E55" s="71">
        <f>SUM(E43:E48)</f>
        <v>2.7369999999999997</v>
      </c>
      <c r="F55" s="71"/>
      <c r="G55" s="175"/>
      <c r="H55" s="10"/>
      <c r="K55" s="1"/>
      <c r="O55" s="7"/>
      <c r="P55" s="93" t="s">
        <v>44</v>
      </c>
      <c r="Q55" s="71">
        <f>SUM(Q43:Q48)</f>
        <v>1247.9378000000002</v>
      </c>
      <c r="R55" s="71">
        <f>SUM(R43:R48)</f>
        <v>1114.74</v>
      </c>
      <c r="S55" s="71">
        <f>SUM(S43:S48)</f>
        <v>987.85700000000008</v>
      </c>
      <c r="T55" s="71">
        <f>SUM(T43:T48)</f>
        <v>963.47199999999998</v>
      </c>
      <c r="U55" s="71"/>
      <c r="V55" s="175"/>
      <c r="W55" s="7"/>
      <c r="X55" s="7"/>
    </row>
    <row r="56" spans="1:24" s="5" customFormat="1" ht="13" customHeight="1">
      <c r="A56" s="93" t="s">
        <v>36</v>
      </c>
      <c r="B56" s="71">
        <f>SUM(B43:B54)</f>
        <v>7.0434000000000001</v>
      </c>
      <c r="C56" s="71">
        <f t="shared" ref="C56:E56" si="9">SUM(C43:C54)</f>
        <v>6.3540000000000001</v>
      </c>
      <c r="D56" s="71">
        <f t="shared" si="9"/>
        <v>5.7349999999999994</v>
      </c>
      <c r="E56" s="71">
        <f t="shared" si="9"/>
        <v>5.2359999999999998</v>
      </c>
      <c r="F56" s="71"/>
      <c r="G56" s="175"/>
      <c r="K56" s="1"/>
      <c r="P56" s="93" t="s">
        <v>36</v>
      </c>
      <c r="Q56" s="71">
        <f>SUM(Q43:Q54)</f>
        <v>2383.7984000000001</v>
      </c>
      <c r="R56" s="71">
        <f t="shared" ref="R56:T56" si="10">SUM(R43:R54)</f>
        <v>2142.98</v>
      </c>
      <c r="S56" s="71">
        <f t="shared" si="10"/>
        <v>1928.4390000000001</v>
      </c>
      <c r="T56" s="71">
        <f t="shared" si="10"/>
        <v>1825.577</v>
      </c>
      <c r="U56" s="71"/>
      <c r="V56" s="175"/>
      <c r="W56" s="7"/>
      <c r="X56" s="7"/>
    </row>
    <row r="57" spans="1:24" ht="13.5">
      <c r="A57" s="94" t="s">
        <v>37</v>
      </c>
      <c r="B57" s="90"/>
      <c r="C57" s="90"/>
      <c r="D57" s="197">
        <f>D56/C56-1</f>
        <v>-9.7418948693736351E-2</v>
      </c>
      <c r="E57" s="197">
        <f>E56/D56-1</f>
        <v>-8.7009590235396672E-2</v>
      </c>
      <c r="F57" s="90"/>
      <c r="G57" s="192">
        <f>(F43+F44+F45+F46)/(E43+E44+E45+E46)-1</f>
        <v>-5.8423142370958581E-2</v>
      </c>
      <c r="P57" s="94" t="s">
        <v>37</v>
      </c>
      <c r="Q57" s="90"/>
      <c r="R57" s="90"/>
      <c r="S57" s="197">
        <f>S56/R56-1</f>
        <v>-0.10011339349877268</v>
      </c>
      <c r="T57" s="197">
        <f>T56/S56-1</f>
        <v>-5.3339514498514151E-2</v>
      </c>
      <c r="U57" s="90"/>
      <c r="V57" s="192">
        <f>(U43+U44+U45+U46)/(T43+T44+T45+T46)-1</f>
        <v>-5.6356918154143232E-2</v>
      </c>
      <c r="W57" s="7"/>
    </row>
    <row r="58" spans="1:24" ht="12" customHeight="1">
      <c r="A58" s="6"/>
      <c r="B58" s="61"/>
      <c r="C58" s="64"/>
      <c r="D58" s="64"/>
      <c r="E58" s="64"/>
      <c r="F58" s="64"/>
      <c r="G58" s="62"/>
      <c r="P58" s="6"/>
      <c r="Q58" s="61"/>
      <c r="R58" s="64"/>
      <c r="S58" s="64"/>
      <c r="T58" s="64"/>
      <c r="U58" s="64"/>
      <c r="V58" s="62"/>
      <c r="W58" s="7"/>
    </row>
    <row r="59" spans="1:24" s="73" customFormat="1" ht="16">
      <c r="A59" s="73" t="s">
        <v>17</v>
      </c>
      <c r="B59" s="83"/>
      <c r="P59" s="73" t="s">
        <v>17</v>
      </c>
    </row>
    <row r="60" spans="1:24" s="73" customFormat="1" ht="16">
      <c r="B60" s="83"/>
    </row>
    <row r="66" spans="5:5" ht="13.5">
      <c r="E66" s="70"/>
    </row>
  </sheetData>
  <sheetProtection selectLockedCells="1" selectUnlockedCells="1"/>
  <mergeCells count="38">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 ref="V12:V13"/>
    <mergeCell ref="I13:K13"/>
    <mergeCell ref="S12:S13"/>
    <mergeCell ref="A36:V36"/>
    <mergeCell ref="H40:M40"/>
    <mergeCell ref="A37:V37"/>
    <mergeCell ref="U12:U13"/>
    <mergeCell ref="P12:P13"/>
    <mergeCell ref="Q12:Q13"/>
    <mergeCell ref="R12:R13"/>
    <mergeCell ref="T12:T13"/>
    <mergeCell ref="I9:M9"/>
    <mergeCell ref="A10:G10"/>
    <mergeCell ref="A12:A13"/>
    <mergeCell ref="B12:B13"/>
    <mergeCell ref="C12:C13"/>
    <mergeCell ref="G12:G13"/>
    <mergeCell ref="D12:D13"/>
    <mergeCell ref="I10:O10"/>
    <mergeCell ref="F12:F13"/>
    <mergeCell ref="E12:E13"/>
    <mergeCell ref="A9:G9"/>
  </mergeCells>
  <conditionalFormatting sqref="F14:F25">
    <cfRule type="cellIs" dxfId="45" priority="27" operator="between">
      <formula>0</formula>
      <formula>0</formula>
    </cfRule>
  </conditionalFormatting>
  <conditionalFormatting sqref="F43:F54">
    <cfRule type="cellIs" dxfId="44" priority="25" operator="between">
      <formula>0</formula>
      <formula>0</formula>
    </cfRule>
  </conditionalFormatting>
  <conditionalFormatting sqref="U43:U54">
    <cfRule type="cellIs" dxfId="43" priority="23" operator="between">
      <formula>0</formula>
      <formula>0</formula>
    </cfRule>
  </conditionalFormatting>
  <conditionalFormatting sqref="U14:U25">
    <cfRule type="cellIs" dxfId="42" priority="21" operator="between">
      <formula>0</formula>
      <formula>0</formula>
    </cfRule>
  </conditionalFormatting>
  <conditionalFormatting sqref="G14:G17">
    <cfRule type="cellIs" dxfId="41" priority="12" operator="between">
      <formula>0</formula>
      <formula>0</formula>
    </cfRule>
  </conditionalFormatting>
  <conditionalFormatting sqref="G23:G25">
    <cfRule type="cellIs" dxfId="40" priority="11" operator="between">
      <formula>0</formula>
      <formula>0</formula>
    </cfRule>
  </conditionalFormatting>
  <conditionalFormatting sqref="G18:G22">
    <cfRule type="cellIs" dxfId="39" priority="10" operator="between">
      <formula>0</formula>
      <formula>0</formula>
    </cfRule>
  </conditionalFormatting>
  <conditionalFormatting sqref="V14:V17">
    <cfRule type="cellIs" dxfId="38" priority="9" operator="between">
      <formula>0</formula>
      <formula>0</formula>
    </cfRule>
  </conditionalFormatting>
  <conditionalFormatting sqref="V23:V25">
    <cfRule type="cellIs" dxfId="37" priority="8" operator="between">
      <formula>0</formula>
      <formula>0</formula>
    </cfRule>
  </conditionalFormatting>
  <conditionalFormatting sqref="V18:V22">
    <cfRule type="cellIs" dxfId="36" priority="7" operator="between">
      <formula>0</formula>
      <formula>0</formula>
    </cfRule>
  </conditionalFormatting>
  <conditionalFormatting sqref="V43:V46">
    <cfRule type="cellIs" dxfId="35" priority="6" operator="between">
      <formula>0</formula>
      <formula>0</formula>
    </cfRule>
  </conditionalFormatting>
  <conditionalFormatting sqref="V52:V54">
    <cfRule type="cellIs" dxfId="34" priority="5" operator="between">
      <formula>0</formula>
      <formula>0</formula>
    </cfRule>
  </conditionalFormatting>
  <conditionalFormatting sqref="V47:V51">
    <cfRule type="cellIs" dxfId="33" priority="4" operator="between">
      <formula>0</formula>
      <formula>0</formula>
    </cfRule>
  </conditionalFormatting>
  <conditionalFormatting sqref="G43:G46">
    <cfRule type="cellIs" dxfId="32" priority="3" operator="between">
      <formula>0</formula>
      <formula>0</formula>
    </cfRule>
  </conditionalFormatting>
  <conditionalFormatting sqref="G52:G54">
    <cfRule type="cellIs" dxfId="31" priority="2" operator="between">
      <formula>0</formula>
      <formula>0</formula>
    </cfRule>
  </conditionalFormatting>
  <conditionalFormatting sqref="G47:G51">
    <cfRule type="cellIs" dxfId="30"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3"/>
  <sheetViews>
    <sheetView workbookViewId="0">
      <selection activeCell="G32" sqref="G32"/>
    </sheetView>
  </sheetViews>
  <sheetFormatPr baseColWidth="10" defaultColWidth="11.54296875" defaultRowHeight="14.5"/>
  <cols>
    <col min="1" max="16384" width="11.54296875" style="323"/>
  </cols>
  <sheetData>
    <row r="1" spans="1:24" s="277" customFormat="1" ht="15.65" customHeight="1"/>
    <row r="2" spans="1:24" s="277" customFormat="1" ht="13">
      <c r="I2" s="382"/>
      <c r="J2" s="382"/>
      <c r="K2" s="382"/>
      <c r="L2" s="382"/>
      <c r="M2" s="382"/>
    </row>
    <row r="3" spans="1:24" s="277" customFormat="1" ht="12.5">
      <c r="I3" s="381"/>
      <c r="J3" s="381"/>
    </row>
    <row r="4" spans="1:24" s="277" customFormat="1" ht="12.5"/>
    <row r="5" spans="1:24" s="277" customFormat="1" ht="12.5"/>
    <row r="6" spans="1:24" s="277" customFormat="1" ht="15.5">
      <c r="A6" s="278" t="s">
        <v>90</v>
      </c>
      <c r="B6" s="278"/>
      <c r="C6" s="278"/>
      <c r="D6" s="279"/>
      <c r="E6" s="279"/>
      <c r="F6" s="279"/>
      <c r="G6" s="279"/>
      <c r="H6" s="279"/>
      <c r="I6" s="279"/>
      <c r="J6" s="279"/>
      <c r="K6" s="279"/>
      <c r="L6" s="279"/>
      <c r="M6" s="279"/>
      <c r="N6" s="279"/>
      <c r="O6" s="279"/>
      <c r="P6" s="279"/>
      <c r="Q6" s="279"/>
    </row>
    <row r="7" spans="1:24" s="277" customFormat="1" ht="17.25" customHeight="1">
      <c r="A7" s="383"/>
      <c r="B7" s="383"/>
      <c r="C7" s="383"/>
      <c r="D7" s="383"/>
      <c r="E7" s="383"/>
      <c r="F7" s="383"/>
      <c r="G7" s="383"/>
      <c r="H7" s="383"/>
      <c r="I7" s="383"/>
      <c r="M7" s="384"/>
      <c r="N7" s="384"/>
      <c r="O7" s="384"/>
      <c r="P7" s="384"/>
      <c r="Q7" s="384"/>
    </row>
    <row r="8" spans="1:24" s="277" customFormat="1" ht="13">
      <c r="K8" s="280"/>
    </row>
    <row r="9" spans="1:24" s="277" customFormat="1" ht="15.5">
      <c r="A9" s="281"/>
      <c r="B9" s="281"/>
      <c r="C9" s="281"/>
      <c r="D9" s="281"/>
      <c r="E9" s="281"/>
      <c r="F9" s="281"/>
      <c r="G9" s="281"/>
      <c r="H9" s="281"/>
      <c r="I9" s="281"/>
      <c r="J9" s="281"/>
      <c r="K9" s="282"/>
      <c r="L9" s="280"/>
      <c r="M9" s="282"/>
      <c r="N9" s="282"/>
      <c r="O9" s="282"/>
      <c r="P9" s="282"/>
      <c r="Q9" s="282"/>
      <c r="R9" s="385"/>
      <c r="S9" s="385"/>
      <c r="T9" s="385"/>
      <c r="U9" s="385"/>
      <c r="V9" s="385"/>
      <c r="W9" s="385"/>
      <c r="X9" s="385"/>
    </row>
    <row r="10" spans="1:24" s="277" customFormat="1" ht="13">
      <c r="A10" s="379" t="s">
        <v>91</v>
      </c>
      <c r="B10" s="379"/>
      <c r="C10" s="379"/>
      <c r="D10" s="379"/>
      <c r="E10" s="379"/>
      <c r="F10" s="379"/>
      <c r="G10" s="379"/>
      <c r="H10" s="379"/>
      <c r="I10" s="379"/>
      <c r="J10" s="282"/>
      <c r="K10" s="282"/>
      <c r="L10" s="282"/>
      <c r="M10" s="280"/>
      <c r="N10" s="282"/>
      <c r="O10" s="282"/>
      <c r="P10" s="282"/>
      <c r="Q10" s="282"/>
      <c r="R10" s="379"/>
      <c r="S10" s="379"/>
      <c r="T10" s="379"/>
      <c r="U10" s="379"/>
      <c r="V10" s="379"/>
      <c r="W10" s="379"/>
      <c r="X10" s="379"/>
    </row>
    <row r="11" spans="1:24" s="277" customFormat="1" ht="13.5" thickBot="1">
      <c r="A11" s="283"/>
      <c r="B11" s="282"/>
      <c r="C11" s="282"/>
      <c r="D11" s="284"/>
      <c r="E11" s="284"/>
      <c r="F11" s="284"/>
      <c r="G11" s="284"/>
      <c r="H11" s="284"/>
      <c r="I11" s="282"/>
      <c r="J11" s="285"/>
      <c r="K11" s="285"/>
      <c r="L11" s="285"/>
      <c r="N11" s="286" t="s">
        <v>92</v>
      </c>
      <c r="O11" s="283"/>
      <c r="P11" s="285"/>
      <c r="Q11" s="282"/>
      <c r="R11" s="283"/>
      <c r="S11" s="282"/>
      <c r="T11" s="282"/>
      <c r="U11" s="282"/>
      <c r="V11" s="284"/>
      <c r="W11" s="282"/>
    </row>
    <row r="12" spans="1:24" s="277" customFormat="1" ht="21.5" thickBot="1">
      <c r="A12" s="287" t="s">
        <v>93</v>
      </c>
      <c r="B12" s="288">
        <v>2020</v>
      </c>
      <c r="C12" s="289">
        <v>2021</v>
      </c>
      <c r="D12" s="290">
        <v>2022</v>
      </c>
      <c r="E12" s="290">
        <v>2023</v>
      </c>
      <c r="F12" s="324">
        <v>2024</v>
      </c>
      <c r="G12" s="324">
        <v>2025</v>
      </c>
      <c r="H12" s="291">
        <v>2026</v>
      </c>
      <c r="I12" s="282"/>
      <c r="J12" s="282"/>
      <c r="K12" s="282"/>
      <c r="L12" s="282"/>
      <c r="M12" s="292"/>
      <c r="N12" s="286" t="s">
        <v>94</v>
      </c>
      <c r="P12" s="282"/>
      <c r="Q12" s="282"/>
      <c r="R12" s="293"/>
      <c r="S12" s="293"/>
      <c r="T12" s="294"/>
      <c r="U12" s="295"/>
      <c r="V12" s="295"/>
      <c r="W12" s="295"/>
    </row>
    <row r="13" spans="1:24" s="277" customFormat="1" ht="11.5" customHeight="1">
      <c r="A13" s="296" t="s">
        <v>5</v>
      </c>
      <c r="B13" s="297">
        <v>98.3</v>
      </c>
      <c r="C13" s="298">
        <v>104.7</v>
      </c>
      <c r="D13" s="299">
        <v>118.3</v>
      </c>
      <c r="E13" s="299">
        <v>147.1</v>
      </c>
      <c r="F13" s="325">
        <v>132.30000000000001</v>
      </c>
      <c r="G13" s="325">
        <v>123.7</v>
      </c>
      <c r="H13" s="300">
        <v>115.6</v>
      </c>
      <c r="I13" s="282"/>
      <c r="J13" s="282"/>
      <c r="K13" s="282"/>
      <c r="L13" s="282"/>
      <c r="M13" s="282"/>
      <c r="N13" s="282"/>
      <c r="O13" s="282"/>
      <c r="P13" s="282"/>
      <c r="Q13" s="282"/>
      <c r="R13" s="284"/>
      <c r="S13" s="284"/>
      <c r="T13" s="301"/>
      <c r="U13" s="301"/>
      <c r="V13" s="301"/>
      <c r="W13" s="302"/>
    </row>
    <row r="14" spans="1:24" s="277" customFormat="1" ht="11.5" customHeight="1">
      <c r="A14" s="303" t="s">
        <v>6</v>
      </c>
      <c r="B14" s="304">
        <v>98.7</v>
      </c>
      <c r="C14" s="305">
        <v>107.5</v>
      </c>
      <c r="D14" s="306">
        <v>120.6</v>
      </c>
      <c r="E14" s="306">
        <v>146.80000000000001</v>
      </c>
      <c r="F14" s="326">
        <v>131.1</v>
      </c>
      <c r="G14" s="326">
        <v>123.7</v>
      </c>
      <c r="H14" s="307">
        <v>115.1</v>
      </c>
      <c r="I14" s="282"/>
      <c r="J14" s="282"/>
      <c r="K14" s="282"/>
      <c r="L14" s="282"/>
      <c r="M14" s="282"/>
      <c r="N14" s="282"/>
      <c r="O14" s="282"/>
      <c r="P14" s="282"/>
      <c r="Q14" s="282"/>
      <c r="R14" s="308"/>
      <c r="S14" s="284"/>
      <c r="T14" s="301"/>
      <c r="U14" s="301"/>
      <c r="V14" s="301"/>
      <c r="W14" s="302"/>
    </row>
    <row r="15" spans="1:24" s="277" customFormat="1" ht="11.5" customHeight="1">
      <c r="A15" s="303" t="s">
        <v>7</v>
      </c>
      <c r="B15" s="304">
        <v>99</v>
      </c>
      <c r="C15" s="305">
        <v>109</v>
      </c>
      <c r="D15" s="306">
        <v>126.9</v>
      </c>
      <c r="E15" s="306">
        <v>146.9</v>
      </c>
      <c r="F15" s="326">
        <v>129.6</v>
      </c>
      <c r="G15" s="326">
        <v>123.3</v>
      </c>
      <c r="H15" s="307">
        <v>115.2</v>
      </c>
      <c r="I15" s="282"/>
      <c r="J15" s="282"/>
      <c r="K15" s="282"/>
      <c r="L15" s="282"/>
      <c r="M15" s="282"/>
      <c r="N15" s="282"/>
      <c r="O15" s="282"/>
      <c r="P15" s="282"/>
      <c r="Q15" s="282"/>
      <c r="R15" s="308"/>
      <c r="S15" s="284"/>
      <c r="T15" s="301"/>
      <c r="U15" s="301"/>
      <c r="V15" s="301"/>
      <c r="W15" s="302"/>
    </row>
    <row r="16" spans="1:24" s="277" customFormat="1" ht="11.5" customHeight="1">
      <c r="A16" s="303" t="s">
        <v>8</v>
      </c>
      <c r="B16" s="304">
        <v>99.8</v>
      </c>
      <c r="C16" s="305">
        <v>110.1</v>
      </c>
      <c r="D16" s="306">
        <v>135.30000000000001</v>
      </c>
      <c r="E16" s="306">
        <v>145.4</v>
      </c>
      <c r="F16" s="326">
        <v>128.19999999999999</v>
      </c>
      <c r="G16" s="326">
        <v>123.4</v>
      </c>
      <c r="H16" s="307">
        <v>116.8</v>
      </c>
      <c r="R16" s="309"/>
      <c r="S16" s="284"/>
      <c r="T16" s="310"/>
      <c r="U16" s="311"/>
      <c r="V16" s="311"/>
      <c r="W16" s="302"/>
    </row>
    <row r="17" spans="1:29" s="277" customFormat="1" ht="11.5" customHeight="1">
      <c r="A17" s="303" t="s">
        <v>9</v>
      </c>
      <c r="B17" s="304">
        <v>99.8</v>
      </c>
      <c r="C17" s="305">
        <v>111.1</v>
      </c>
      <c r="D17" s="306">
        <v>140.4</v>
      </c>
      <c r="E17" s="306">
        <v>143.30000000000001</v>
      </c>
      <c r="F17" s="326">
        <v>126.2</v>
      </c>
      <c r="G17" s="326">
        <v>122.7</v>
      </c>
      <c r="H17" s="312"/>
      <c r="I17" s="380"/>
      <c r="J17" s="380"/>
      <c r="K17" s="380"/>
      <c r="L17" s="380"/>
      <c r="M17" s="380"/>
      <c r="N17" s="380" t="s">
        <v>25</v>
      </c>
      <c r="O17" s="381"/>
      <c r="P17" s="381"/>
      <c r="Q17" s="381"/>
      <c r="R17" s="313"/>
      <c r="S17" s="284"/>
      <c r="T17" s="311"/>
      <c r="U17" s="311"/>
      <c r="V17" s="310"/>
      <c r="W17" s="302"/>
    </row>
    <row r="18" spans="1:29" s="277" customFormat="1" ht="11.5" customHeight="1">
      <c r="A18" s="303" t="s">
        <v>10</v>
      </c>
      <c r="B18" s="304">
        <v>99.7</v>
      </c>
      <c r="C18" s="305">
        <v>111.5</v>
      </c>
      <c r="D18" s="306">
        <v>141.9</v>
      </c>
      <c r="E18" s="306">
        <v>141.1</v>
      </c>
      <c r="F18" s="326">
        <v>126.3</v>
      </c>
      <c r="G18" s="326">
        <v>121.7</v>
      </c>
      <c r="H18" s="312"/>
      <c r="I18" s="282"/>
      <c r="J18" s="314"/>
      <c r="K18" s="314"/>
      <c r="L18" s="314"/>
      <c r="M18" s="314"/>
      <c r="N18" s="314"/>
      <c r="O18" s="314"/>
      <c r="P18" s="314"/>
      <c r="Q18" s="314"/>
      <c r="R18" s="314"/>
      <c r="S18" s="314"/>
      <c r="T18" s="314"/>
      <c r="U18" s="314"/>
      <c r="V18" s="314"/>
      <c r="W18" s="302"/>
      <c r="X18" s="314"/>
      <c r="Y18" s="314"/>
      <c r="Z18" s="314"/>
      <c r="AA18" s="314"/>
      <c r="AB18" s="314"/>
      <c r="AC18" s="314"/>
    </row>
    <row r="19" spans="1:29" s="277" customFormat="1" ht="11.5" customHeight="1">
      <c r="A19" s="303" t="s">
        <v>27</v>
      </c>
      <c r="B19" s="304">
        <v>99.6</v>
      </c>
      <c r="C19" s="305">
        <v>112.3</v>
      </c>
      <c r="D19" s="306">
        <v>142.69999999999999</v>
      </c>
      <c r="E19" s="306">
        <v>138.5</v>
      </c>
      <c r="F19" s="326">
        <v>126.4</v>
      </c>
      <c r="G19" s="326">
        <v>121.2</v>
      </c>
      <c r="H19" s="312"/>
      <c r="I19" s="284"/>
      <c r="M19" s="314"/>
      <c r="Q19" s="314"/>
      <c r="W19" s="302"/>
    </row>
    <row r="20" spans="1:29" s="277" customFormat="1" ht="11.5" customHeight="1">
      <c r="A20" s="303" t="s">
        <v>28</v>
      </c>
      <c r="B20" s="304">
        <v>99.5</v>
      </c>
      <c r="C20" s="305">
        <v>112.4</v>
      </c>
      <c r="D20" s="306">
        <v>142.30000000000001</v>
      </c>
      <c r="E20" s="306">
        <v>137.1</v>
      </c>
      <c r="F20" s="326">
        <v>126.4</v>
      </c>
      <c r="G20" s="326">
        <v>119.5</v>
      </c>
      <c r="H20" s="312"/>
      <c r="I20" s="282"/>
      <c r="K20" s="315"/>
      <c r="L20" s="315"/>
      <c r="M20" s="315"/>
      <c r="N20" s="315"/>
      <c r="O20" s="315"/>
      <c r="P20" s="315"/>
      <c r="Q20" s="315"/>
      <c r="V20" s="314"/>
      <c r="W20" s="302"/>
    </row>
    <row r="21" spans="1:29" s="277" customFormat="1" ht="11.5" customHeight="1">
      <c r="A21" s="303" t="s">
        <v>13</v>
      </c>
      <c r="B21" s="304">
        <v>99.5</v>
      </c>
      <c r="C21" s="305">
        <v>113</v>
      </c>
      <c r="D21" s="306">
        <v>142.9</v>
      </c>
      <c r="E21" s="306">
        <v>135.6</v>
      </c>
      <c r="F21" s="326">
        <v>125.6</v>
      </c>
      <c r="G21" s="326">
        <v>118.7</v>
      </c>
      <c r="H21" s="312"/>
      <c r="R21" s="309"/>
      <c r="S21" s="284"/>
      <c r="T21" s="311"/>
      <c r="U21" s="311"/>
      <c r="V21" s="311"/>
      <c r="W21" s="302"/>
    </row>
    <row r="22" spans="1:29" s="277" customFormat="1" ht="11.5" customHeight="1">
      <c r="A22" s="303" t="s">
        <v>14</v>
      </c>
      <c r="B22" s="304">
        <v>100.4</v>
      </c>
      <c r="C22" s="305">
        <v>113.4</v>
      </c>
      <c r="D22" s="306">
        <v>144.30000000000001</v>
      </c>
      <c r="E22" s="306">
        <v>134.30000000000001</v>
      </c>
      <c r="F22" s="326">
        <v>125.1</v>
      </c>
      <c r="G22" s="326">
        <v>117.8</v>
      </c>
      <c r="H22" s="312"/>
      <c r="R22" s="309"/>
      <c r="S22" s="284"/>
      <c r="T22" s="311"/>
      <c r="U22" s="311"/>
      <c r="V22" s="311"/>
      <c r="W22" s="302"/>
    </row>
    <row r="23" spans="1:29" s="277" customFormat="1" ht="11.5" customHeight="1">
      <c r="A23" s="303" t="s">
        <v>15</v>
      </c>
      <c r="B23" s="304">
        <v>102.4</v>
      </c>
      <c r="C23" s="305">
        <v>115.1</v>
      </c>
      <c r="D23" s="306">
        <v>146.6</v>
      </c>
      <c r="E23" s="306">
        <v>133.30000000000001</v>
      </c>
      <c r="F23" s="326">
        <v>124.5</v>
      </c>
      <c r="G23" s="326">
        <v>116.4</v>
      </c>
      <c r="H23" s="312"/>
      <c r="R23" s="309"/>
      <c r="S23" s="284"/>
      <c r="T23" s="311"/>
      <c r="U23" s="311"/>
      <c r="V23" s="311"/>
      <c r="W23" s="302"/>
    </row>
    <row r="24" spans="1:29" s="277" customFormat="1" ht="11.5" customHeight="1" thickBot="1">
      <c r="A24" s="316" t="s">
        <v>16</v>
      </c>
      <c r="B24" s="317">
        <v>103.4</v>
      </c>
      <c r="C24" s="318">
        <v>116.4</v>
      </c>
      <c r="D24" s="319">
        <v>146.4</v>
      </c>
      <c r="E24" s="319">
        <v>133.1</v>
      </c>
      <c r="F24" s="327">
        <v>124</v>
      </c>
      <c r="G24" s="327">
        <v>115.9</v>
      </c>
      <c r="H24" s="320"/>
      <c r="R24" s="309"/>
      <c r="S24" s="284"/>
      <c r="T24" s="311"/>
      <c r="U24" s="311"/>
      <c r="V24" s="311"/>
      <c r="W24" s="302"/>
    </row>
    <row r="25" spans="1:29" s="277" customFormat="1" ht="11.5" customHeight="1">
      <c r="B25" s="321"/>
      <c r="C25" s="321"/>
      <c r="D25" s="321"/>
      <c r="E25" s="321"/>
      <c r="F25" s="321"/>
      <c r="G25" s="321"/>
      <c r="H25" s="321"/>
      <c r="T25" s="311"/>
      <c r="U25" s="311"/>
      <c r="V25" s="311"/>
    </row>
    <row r="26" spans="1:29" s="277" customFormat="1" ht="11.5" customHeight="1">
      <c r="A26" s="309" t="s">
        <v>95</v>
      </c>
    </row>
    <row r="27" spans="1:29" s="277" customFormat="1" ht="12.5">
      <c r="J27" s="322"/>
    </row>
    <row r="28" spans="1:29" s="277" customFormat="1" ht="12.5"/>
    <row r="29" spans="1:29" s="277" customFormat="1" ht="12.5"/>
    <row r="30" spans="1:29" s="277" customFormat="1" ht="12.5"/>
    <row r="31" spans="1:29" s="277" customFormat="1" ht="12.5"/>
    <row r="32" spans="1:29" s="277" customFormat="1" ht="12.5"/>
    <row r="33" s="277" customFormat="1" ht="12.5"/>
    <row r="34" s="277" customFormat="1" ht="12.5"/>
    <row r="35" s="277" customFormat="1" ht="12.5"/>
    <row r="36" s="277" customFormat="1" ht="12.5"/>
    <row r="37" s="277" customFormat="1" ht="12.5"/>
    <row r="38" s="277" customFormat="1" ht="12.5"/>
    <row r="39" s="277" customFormat="1" ht="12.5"/>
    <row r="40" s="277" customFormat="1" ht="12.5"/>
    <row r="41" s="277" customFormat="1" ht="12.5"/>
    <row r="42" s="277" customFormat="1" ht="12.5"/>
    <row r="43" s="277" customFormat="1" ht="12.5"/>
    <row r="44" s="277" customFormat="1" ht="12.5"/>
    <row r="45" s="277" customFormat="1" ht="12.5"/>
    <row r="46" s="277" customFormat="1" ht="12.5"/>
    <row r="47" s="277" customFormat="1" ht="12.5"/>
    <row r="48" s="277" customFormat="1" ht="12.5"/>
    <row r="49" s="277" customFormat="1" ht="12.5"/>
    <row r="50" s="277" customFormat="1" ht="12.5"/>
    <row r="51" s="277" customFormat="1" ht="12.5"/>
    <row r="52" s="277" customFormat="1" ht="12.5"/>
    <row r="53" s="277" customFormat="1" ht="12.5"/>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Y66"/>
  <sheetViews>
    <sheetView topLeftCell="J10" zoomScale="90" zoomScaleNormal="90" workbookViewId="0">
      <selection activeCell="Z19" sqref="Z19"/>
    </sheetView>
  </sheetViews>
  <sheetFormatPr baseColWidth="10" defaultColWidth="11.54296875" defaultRowHeight="12.5"/>
  <cols>
    <col min="1" max="1" width="23.7265625" style="1" customWidth="1"/>
    <col min="2" max="2" width="9.54296875" style="1" customWidth="1"/>
    <col min="3" max="6" width="8.1796875" style="1" customWidth="1"/>
    <col min="7" max="7" width="11.26953125" style="1" customWidth="1"/>
    <col min="8" max="15" width="11.54296875" style="1"/>
    <col min="16" max="16" width="19.26953125" style="1" customWidth="1"/>
    <col min="17" max="17" width="10.1796875" style="1" customWidth="1"/>
    <col min="18" max="21" width="8.54296875" style="1" customWidth="1"/>
    <col min="22" max="23" width="11" style="1" customWidth="1"/>
    <col min="24" max="16384" width="11.54296875" style="1"/>
  </cols>
  <sheetData>
    <row r="7" spans="1:25" s="76" customFormat="1" ht="18.5">
      <c r="A7" s="75" t="s">
        <v>61</v>
      </c>
      <c r="B7" s="75"/>
      <c r="Q7" s="77"/>
      <c r="W7" s="73"/>
    </row>
    <row r="8" spans="1:25" s="73" customFormat="1" ht="17.149999999999999" customHeight="1"/>
    <row r="9" spans="1:25" s="73" customFormat="1" ht="16.149999999999999" customHeight="1">
      <c r="A9" s="364" t="s">
        <v>58</v>
      </c>
      <c r="B9" s="364"/>
      <c r="C9" s="364"/>
      <c r="D9" s="364"/>
      <c r="E9" s="364"/>
      <c r="F9" s="364"/>
      <c r="G9" s="364"/>
      <c r="I9" s="377"/>
      <c r="J9" s="377"/>
      <c r="K9" s="377"/>
      <c r="L9" s="377"/>
      <c r="M9" s="377"/>
      <c r="N9" s="98"/>
      <c r="P9" s="364" t="s">
        <v>58</v>
      </c>
      <c r="Q9" s="364"/>
      <c r="R9" s="364"/>
      <c r="S9" s="364"/>
      <c r="T9" s="364"/>
      <c r="U9" s="364"/>
      <c r="V9" s="364"/>
      <c r="W9" s="70"/>
    </row>
    <row r="10" spans="1:25" s="70" customFormat="1" ht="27" customHeight="1">
      <c r="A10" s="364" t="s">
        <v>45</v>
      </c>
      <c r="B10" s="364"/>
      <c r="C10" s="364"/>
      <c r="D10" s="364"/>
      <c r="E10" s="364"/>
      <c r="F10" s="364"/>
      <c r="G10" s="364"/>
      <c r="I10" s="362" t="str">
        <f>CONCATENATE("Evolution des volumes de"," ",A9," abattus : "," stable entre 2024 et 2025")</f>
        <v>Evolution des volumes de Total veaux abattus :  stable entre 2024 et 2025</v>
      </c>
      <c r="J10" s="362"/>
      <c r="K10" s="362"/>
      <c r="L10" s="362"/>
      <c r="M10" s="362"/>
      <c r="N10" s="362"/>
      <c r="O10" s="362"/>
      <c r="P10" s="386" t="s">
        <v>46</v>
      </c>
      <c r="Q10" s="386"/>
      <c r="R10" s="386"/>
      <c r="S10" s="386"/>
      <c r="T10" s="386"/>
      <c r="U10" s="386"/>
      <c r="V10" s="386"/>
    </row>
    <row r="11" spans="1:25" s="5" customFormat="1" ht="13.9" customHeight="1">
      <c r="C11" s="6"/>
      <c r="D11" s="6"/>
      <c r="E11" s="6"/>
      <c r="F11" s="6"/>
      <c r="I11" s="362" t="str">
        <f>CONCATENATE(TEXT(V28,"0,0%"), "sur les 4 premiers mois de l'année en 2025 et 2026")</f>
        <v>-8,8%sur les 4 premiers mois de l'année en 2025 et 2026</v>
      </c>
      <c r="J11" s="362"/>
      <c r="K11" s="362"/>
      <c r="L11" s="362"/>
      <c r="M11" s="362"/>
      <c r="N11" s="362"/>
      <c r="O11" s="362"/>
      <c r="R11" s="6"/>
      <c r="S11" s="6"/>
      <c r="T11" s="6"/>
      <c r="U11" s="6"/>
    </row>
    <row r="12" spans="1:25" s="5" customFormat="1" ht="14.9" customHeight="1">
      <c r="A12" s="360" t="s">
        <v>3</v>
      </c>
      <c r="B12" s="357" t="s">
        <v>117</v>
      </c>
      <c r="C12" s="357">
        <v>2023</v>
      </c>
      <c r="D12" s="357">
        <v>2024</v>
      </c>
      <c r="E12" s="357">
        <v>2025</v>
      </c>
      <c r="F12" s="357">
        <v>2026</v>
      </c>
      <c r="G12" s="355" t="s">
        <v>118</v>
      </c>
      <c r="P12" s="360" t="s">
        <v>39</v>
      </c>
      <c r="Q12" s="357" t="s">
        <v>117</v>
      </c>
      <c r="R12" s="357">
        <v>2023</v>
      </c>
      <c r="S12" s="357">
        <v>2024</v>
      </c>
      <c r="T12" s="357">
        <v>2025</v>
      </c>
      <c r="U12" s="357">
        <v>2026</v>
      </c>
      <c r="V12" s="355" t="s">
        <v>118</v>
      </c>
    </row>
    <row r="13" spans="1:25" s="5" customFormat="1" ht="22.4" customHeight="1">
      <c r="A13" s="361"/>
      <c r="B13" s="358"/>
      <c r="C13" s="358"/>
      <c r="D13" s="358"/>
      <c r="E13" s="358"/>
      <c r="F13" s="358"/>
      <c r="G13" s="356"/>
      <c r="I13" s="372"/>
      <c r="J13" s="372"/>
      <c r="K13" s="372"/>
      <c r="P13" s="361"/>
      <c r="Q13" s="358"/>
      <c r="R13" s="358"/>
      <c r="S13" s="358"/>
      <c r="T13" s="358"/>
      <c r="U13" s="358"/>
      <c r="V13" s="356"/>
      <c r="W13" s="7"/>
    </row>
    <row r="14" spans="1:25" s="5" customFormat="1">
      <c r="A14" s="91" t="s">
        <v>5</v>
      </c>
      <c r="B14" s="110">
        <v>10.4802</v>
      </c>
      <c r="C14" s="99">
        <v>9.3230000000000004</v>
      </c>
      <c r="D14" s="99">
        <v>9.1920000000000002</v>
      </c>
      <c r="E14" s="99">
        <v>8.8620000000000001</v>
      </c>
      <c r="F14" s="72">
        <v>8.25</v>
      </c>
      <c r="G14" s="101">
        <f>F14/E14-1</f>
        <v>-6.905890318212593E-2</v>
      </c>
      <c r="H14" s="33"/>
      <c r="P14" s="91" t="s">
        <v>5</v>
      </c>
      <c r="Q14" s="111">
        <v>1662.1338000000001</v>
      </c>
      <c r="R14" s="113">
        <v>1439.8820000000001</v>
      </c>
      <c r="S14" s="113">
        <v>1429.03</v>
      </c>
      <c r="T14" s="113">
        <v>1372.9670000000001</v>
      </c>
      <c r="U14" s="113">
        <v>1286.8979999999999</v>
      </c>
      <c r="V14" s="101">
        <f>U14/T14-1</f>
        <v>-6.2688323899991905E-2</v>
      </c>
      <c r="W14" s="7"/>
      <c r="X14" s="7"/>
      <c r="Y14" s="11"/>
    </row>
    <row r="15" spans="1:25" s="5" customFormat="1">
      <c r="A15" s="91" t="s">
        <v>6</v>
      </c>
      <c r="B15" s="110">
        <v>9.1294000000000004</v>
      </c>
      <c r="C15" s="99">
        <v>7.6369999999999996</v>
      </c>
      <c r="D15" s="99">
        <v>8.0640000000000001</v>
      </c>
      <c r="E15" s="99">
        <v>7.9589999999999996</v>
      </c>
      <c r="F15" s="72">
        <v>7.1420000000000003</v>
      </c>
      <c r="G15" s="101">
        <f t="shared" ref="G15:G17" si="0">F15/E15-1</f>
        <v>-0.10265108681995216</v>
      </c>
      <c r="H15" s="33"/>
      <c r="P15" s="91" t="s">
        <v>6</v>
      </c>
      <c r="Q15" s="111">
        <v>1466.0483999999999</v>
      </c>
      <c r="R15" s="113">
        <v>1195.5940000000001</v>
      </c>
      <c r="S15" s="113">
        <v>1244.3389999999999</v>
      </c>
      <c r="T15" s="113">
        <v>1245.403</v>
      </c>
      <c r="U15" s="113">
        <v>1118.403</v>
      </c>
      <c r="V15" s="101">
        <f t="shared" ref="V15:V17" si="1">U15/T15-1</f>
        <v>-0.10197502334585673</v>
      </c>
      <c r="W15" s="7"/>
      <c r="X15" s="7"/>
      <c r="Y15" s="11"/>
    </row>
    <row r="16" spans="1:25" s="5" customFormat="1">
      <c r="A16" s="91" t="s">
        <v>7</v>
      </c>
      <c r="B16" s="110">
        <v>10.848800000000001</v>
      </c>
      <c r="C16" s="99">
        <v>9.7119999999999997</v>
      </c>
      <c r="D16" s="99">
        <v>8.9710000000000001</v>
      </c>
      <c r="E16" s="99">
        <v>9.1890000000000001</v>
      </c>
      <c r="F16" s="72">
        <v>7.8449999999999998</v>
      </c>
      <c r="G16" s="101">
        <f t="shared" si="0"/>
        <v>-0.14626183480248123</v>
      </c>
      <c r="H16" s="33"/>
      <c r="P16" s="91" t="s">
        <v>7</v>
      </c>
      <c r="Q16" s="111">
        <v>1753.6728000000001</v>
      </c>
      <c r="R16" s="113">
        <v>1525.23</v>
      </c>
      <c r="S16" s="113">
        <v>1412.894</v>
      </c>
      <c r="T16" s="113">
        <v>1456.9690000000001</v>
      </c>
      <c r="U16" s="113">
        <v>1278.0260000000001</v>
      </c>
      <c r="V16" s="101">
        <f t="shared" si="1"/>
        <v>-0.12281867356134546</v>
      </c>
      <c r="W16" s="7"/>
      <c r="X16" s="7"/>
      <c r="Y16" s="11"/>
    </row>
    <row r="17" spans="1:25" s="5" customFormat="1">
      <c r="A17" s="91" t="s">
        <v>8</v>
      </c>
      <c r="B17" s="110">
        <v>10.6966</v>
      </c>
      <c r="C17" s="99">
        <v>8.4220000000000006</v>
      </c>
      <c r="D17" s="99">
        <v>9.1959999999999997</v>
      </c>
      <c r="E17" s="99">
        <v>8.7029999999999994</v>
      </c>
      <c r="F17" s="72">
        <v>8.0139999999999993</v>
      </c>
      <c r="G17" s="101">
        <f t="shared" si="0"/>
        <v>-7.9168102953004693E-2</v>
      </c>
      <c r="H17" s="33"/>
      <c r="P17" s="91" t="s">
        <v>8</v>
      </c>
      <c r="Q17" s="111">
        <v>1755.4228000000001</v>
      </c>
      <c r="R17" s="113">
        <v>1354.384</v>
      </c>
      <c r="S17" s="113">
        <v>1476.9480000000001</v>
      </c>
      <c r="T17" s="113">
        <v>1414.336</v>
      </c>
      <c r="U17" s="113">
        <v>1321.721</v>
      </c>
      <c r="V17" s="101">
        <f t="shared" si="1"/>
        <v>-6.5483025250011373E-2</v>
      </c>
      <c r="W17" s="7"/>
      <c r="X17" s="7"/>
      <c r="Y17" s="11"/>
    </row>
    <row r="18" spans="1:25" s="5" customFormat="1">
      <c r="A18" s="91" t="s">
        <v>9</v>
      </c>
      <c r="B18" s="110">
        <v>10.660600000000001</v>
      </c>
      <c r="C18" s="99">
        <v>9.327</v>
      </c>
      <c r="D18" s="99">
        <v>9.2959999999999994</v>
      </c>
      <c r="E18" s="99">
        <v>8.2210000000000001</v>
      </c>
      <c r="F18" s="72"/>
      <c r="G18" s="101"/>
      <c r="H18" s="33"/>
      <c r="P18" s="91" t="s">
        <v>9</v>
      </c>
      <c r="Q18" s="111">
        <v>1763.8098</v>
      </c>
      <c r="R18" s="113">
        <v>1518.777</v>
      </c>
      <c r="S18" s="113">
        <v>1497.098</v>
      </c>
      <c r="T18" s="113">
        <v>1340.297</v>
      </c>
      <c r="U18" s="113"/>
      <c r="V18" s="101"/>
      <c r="W18" s="7"/>
      <c r="X18" s="7"/>
      <c r="Y18" s="11"/>
    </row>
    <row r="19" spans="1:25" s="5" customFormat="1">
      <c r="A19" s="91" t="s">
        <v>10</v>
      </c>
      <c r="B19" s="110">
        <v>9.7110000000000003</v>
      </c>
      <c r="C19" s="99">
        <v>8.6069999999999993</v>
      </c>
      <c r="D19" s="99">
        <v>7.8879999999999999</v>
      </c>
      <c r="E19" s="99">
        <v>7.9660000000000002</v>
      </c>
      <c r="F19" s="72"/>
      <c r="G19" s="101"/>
      <c r="H19" s="33"/>
      <c r="P19" s="91" t="s">
        <v>10</v>
      </c>
      <c r="Q19" s="111">
        <v>1598.1238000000001</v>
      </c>
      <c r="R19" s="113">
        <v>1384.64</v>
      </c>
      <c r="S19" s="113">
        <v>1254.039</v>
      </c>
      <c r="T19" s="113">
        <v>1287.1130000000001</v>
      </c>
      <c r="U19" s="113"/>
      <c r="V19" s="101"/>
      <c r="W19" s="7"/>
      <c r="X19" s="7"/>
      <c r="Y19" s="11"/>
    </row>
    <row r="20" spans="1:25" s="6" customFormat="1" ht="13" customHeight="1">
      <c r="A20" s="91" t="s">
        <v>11</v>
      </c>
      <c r="B20" s="110">
        <v>9.2462</v>
      </c>
      <c r="C20" s="99">
        <v>7.9249999999999998</v>
      </c>
      <c r="D20" s="99">
        <v>8.1479999999999997</v>
      </c>
      <c r="E20" s="99">
        <v>7.5209999999999999</v>
      </c>
      <c r="F20" s="72"/>
      <c r="G20" s="101"/>
      <c r="H20" s="33"/>
      <c r="P20" s="91" t="s">
        <v>11</v>
      </c>
      <c r="Q20" s="111">
        <v>1493.9775999999999</v>
      </c>
      <c r="R20" s="113">
        <v>1263.4939999999999</v>
      </c>
      <c r="S20" s="113">
        <v>1290.124</v>
      </c>
      <c r="T20" s="113">
        <v>1216.865</v>
      </c>
      <c r="U20" s="113"/>
      <c r="V20" s="101"/>
      <c r="W20" s="7"/>
      <c r="X20" s="7"/>
      <c r="Y20" s="11"/>
    </row>
    <row r="21" spans="1:25" s="5" customFormat="1" ht="13" customHeight="1">
      <c r="A21" s="91" t="s">
        <v>28</v>
      </c>
      <c r="B21" s="110">
        <v>9.3640000000000008</v>
      </c>
      <c r="C21" s="99">
        <v>8.4220000000000006</v>
      </c>
      <c r="D21" s="99">
        <v>7.8979999999999997</v>
      </c>
      <c r="E21" s="99">
        <v>7.5979999999999999</v>
      </c>
      <c r="F21" s="72"/>
      <c r="G21" s="101"/>
      <c r="H21" s="33"/>
      <c r="P21" s="91" t="s">
        <v>28</v>
      </c>
      <c r="Q21" s="111">
        <v>1507.3530000000001</v>
      </c>
      <c r="R21" s="113">
        <v>1347.3430000000001</v>
      </c>
      <c r="S21" s="113">
        <v>1246.4559999999999</v>
      </c>
      <c r="T21" s="113">
        <v>1223.6500000000001</v>
      </c>
      <c r="U21" s="113"/>
      <c r="V21" s="101"/>
      <c r="W21" s="7"/>
      <c r="X21" s="7"/>
      <c r="Y21" s="11"/>
    </row>
    <row r="22" spans="1:25" s="5" customFormat="1" ht="13" customHeight="1">
      <c r="A22" s="91" t="s">
        <v>13</v>
      </c>
      <c r="B22" s="110">
        <v>10.442600000000001</v>
      </c>
      <c r="C22" s="99">
        <v>8.8889999999999993</v>
      </c>
      <c r="D22" s="99">
        <v>8.9730000000000008</v>
      </c>
      <c r="E22" s="99">
        <v>8.9169999999999998</v>
      </c>
      <c r="F22" s="72"/>
      <c r="G22" s="101"/>
      <c r="H22" s="33"/>
      <c r="P22" s="91" t="s">
        <v>13</v>
      </c>
      <c r="Q22" s="111">
        <v>1688.3634</v>
      </c>
      <c r="R22" s="113">
        <v>1439.0419999999999</v>
      </c>
      <c r="S22" s="113">
        <v>1422.1179999999999</v>
      </c>
      <c r="T22" s="113">
        <v>1432.511</v>
      </c>
      <c r="U22" s="113"/>
      <c r="V22" s="101"/>
      <c r="W22" s="7"/>
      <c r="X22" s="7"/>
      <c r="Y22" s="11"/>
    </row>
    <row r="23" spans="1:25" s="5" customFormat="1" ht="13" customHeight="1">
      <c r="A23" s="91" t="s">
        <v>14</v>
      </c>
      <c r="B23" s="110">
        <v>10.9872</v>
      </c>
      <c r="C23" s="99">
        <v>9.8070000000000004</v>
      </c>
      <c r="D23" s="99">
        <v>9.6270000000000007</v>
      </c>
      <c r="E23" s="99">
        <v>8.6679999999999993</v>
      </c>
      <c r="F23" s="72"/>
      <c r="G23" s="194"/>
      <c r="H23" s="33"/>
      <c r="P23" s="91" t="s">
        <v>14</v>
      </c>
      <c r="Q23" s="111">
        <v>1771.6704</v>
      </c>
      <c r="R23" s="113">
        <v>1583.5050000000001</v>
      </c>
      <c r="S23" s="113">
        <v>1558.41</v>
      </c>
      <c r="T23" s="113">
        <v>1396.921</v>
      </c>
      <c r="U23" s="113"/>
      <c r="V23" s="194"/>
      <c r="W23" s="7"/>
      <c r="X23" s="7"/>
      <c r="Y23" s="11"/>
    </row>
    <row r="24" spans="1:25" s="5" customFormat="1" ht="13" customHeight="1">
      <c r="A24" s="91" t="s">
        <v>15</v>
      </c>
      <c r="B24" s="110">
        <v>10.304</v>
      </c>
      <c r="C24" s="99">
        <v>9.4120000000000008</v>
      </c>
      <c r="D24" s="99">
        <v>8.52</v>
      </c>
      <c r="E24" s="99">
        <v>7.46</v>
      </c>
      <c r="F24" s="72"/>
      <c r="G24" s="194"/>
      <c r="H24" s="33"/>
      <c r="P24" s="91" t="s">
        <v>15</v>
      </c>
      <c r="Q24" s="111">
        <v>1646.8338000000001</v>
      </c>
      <c r="R24" s="113">
        <v>1498.829</v>
      </c>
      <c r="S24" s="113">
        <v>1367.155</v>
      </c>
      <c r="T24" s="113">
        <v>1195.2819999999999</v>
      </c>
      <c r="U24" s="113"/>
      <c r="V24" s="194"/>
      <c r="W24" s="7"/>
      <c r="X24" s="7"/>
      <c r="Y24" s="11"/>
    </row>
    <row r="25" spans="1:25" s="5" customFormat="1" ht="13" customHeight="1">
      <c r="A25" s="91" t="s">
        <v>16</v>
      </c>
      <c r="B25" s="110">
        <v>9.7975999999999992</v>
      </c>
      <c r="C25" s="99">
        <v>8.3699999999999992</v>
      </c>
      <c r="D25" s="99">
        <v>8.5950000000000006</v>
      </c>
      <c r="E25" s="99">
        <v>8.9269999999999996</v>
      </c>
      <c r="F25" s="72"/>
      <c r="G25" s="194"/>
      <c r="H25" s="33"/>
      <c r="P25" s="91" t="s">
        <v>16</v>
      </c>
      <c r="Q25" s="111">
        <v>1560.2070000000001</v>
      </c>
      <c r="R25" s="113">
        <v>1315.144</v>
      </c>
      <c r="S25" s="113">
        <v>1349.818</v>
      </c>
      <c r="T25" s="113">
        <v>1386.126</v>
      </c>
      <c r="U25" s="113"/>
      <c r="V25" s="194"/>
      <c r="W25" s="7"/>
      <c r="X25" s="7"/>
      <c r="Y25" s="11"/>
    </row>
    <row r="26" spans="1:25" s="5" customFormat="1" ht="13" customHeight="1">
      <c r="A26" s="93" t="s">
        <v>44</v>
      </c>
      <c r="B26" s="71">
        <f>SUM(B14:B19)</f>
        <v>61.526600000000002</v>
      </c>
      <c r="C26" s="71">
        <f t="shared" ref="C26:E26" si="2">SUM(C14:C19)</f>
        <v>53.027999999999999</v>
      </c>
      <c r="D26" s="71">
        <f t="shared" si="2"/>
        <v>52.606999999999999</v>
      </c>
      <c r="E26" s="71">
        <f t="shared" si="2"/>
        <v>50.9</v>
      </c>
      <c r="F26" s="71"/>
      <c r="G26" s="175"/>
      <c r="H26" s="33"/>
      <c r="P26" s="93" t="s">
        <v>44</v>
      </c>
      <c r="Q26" s="71">
        <f>SUM(Q14:Q19)</f>
        <v>9999.2114000000001</v>
      </c>
      <c r="R26" s="71">
        <f t="shared" ref="R26:T26" si="3">SUM(R14:R19)</f>
        <v>8418.5069999999996</v>
      </c>
      <c r="S26" s="71">
        <f t="shared" si="3"/>
        <v>8314.348</v>
      </c>
      <c r="T26" s="71">
        <f t="shared" si="3"/>
        <v>8117.085</v>
      </c>
      <c r="U26" s="71"/>
      <c r="V26" s="175"/>
      <c r="W26" s="7"/>
      <c r="X26" s="7"/>
      <c r="Y26" s="11"/>
    </row>
    <row r="27" spans="1:25" s="73" customFormat="1" ht="16">
      <c r="A27" s="93" t="s">
        <v>36</v>
      </c>
      <c r="B27" s="71">
        <f>SUM(B14:B25)</f>
        <v>121.66820000000001</v>
      </c>
      <c r="C27" s="71">
        <f t="shared" ref="C27:E27" si="4">SUM(C14:C25)</f>
        <v>105.85300000000001</v>
      </c>
      <c r="D27" s="71">
        <f t="shared" si="4"/>
        <v>104.36799999999998</v>
      </c>
      <c r="E27" s="71">
        <f t="shared" si="4"/>
        <v>99.991000000000014</v>
      </c>
      <c r="F27" s="71"/>
      <c r="G27" s="175"/>
      <c r="P27" s="93" t="s">
        <v>36</v>
      </c>
      <c r="Q27" s="71">
        <f>SUM(Q14:Q25)</f>
        <v>19667.616600000001</v>
      </c>
      <c r="R27" s="71">
        <f t="shared" ref="R27:T27" si="5">SUM(R14:R25)</f>
        <v>16865.863999999998</v>
      </c>
      <c r="S27" s="71">
        <f t="shared" si="5"/>
        <v>16548.429</v>
      </c>
      <c r="T27" s="71">
        <f t="shared" si="5"/>
        <v>15968.44</v>
      </c>
      <c r="U27" s="71"/>
      <c r="V27" s="175"/>
      <c r="W27" s="84"/>
      <c r="X27" s="84"/>
      <c r="Y27" s="102"/>
    </row>
    <row r="28" spans="1:25" ht="13.5">
      <c r="A28" s="94" t="s">
        <v>37</v>
      </c>
      <c r="B28" s="90"/>
      <c r="C28" s="90"/>
      <c r="D28" s="197">
        <f>D27/C27-1</f>
        <v>-1.4028889119817367E-2</v>
      </c>
      <c r="E28" s="197">
        <f>E27/D27-1</f>
        <v>-4.1938141959220854E-2</v>
      </c>
      <c r="F28" s="90"/>
      <c r="G28" s="192">
        <f>(F14+F15+F16+F17)/(E14+E15+E16+E17)-1</f>
        <v>-9.9732088842796607E-2</v>
      </c>
      <c r="P28" s="94" t="s">
        <v>37</v>
      </c>
      <c r="Q28" s="90"/>
      <c r="R28" s="90"/>
      <c r="S28" s="197">
        <f>S27/R27-1</f>
        <v>-1.8821152595562163E-2</v>
      </c>
      <c r="T28" s="197">
        <f>T27/S27-1</f>
        <v>-3.5047979478897928E-2</v>
      </c>
      <c r="U28" s="90"/>
      <c r="V28" s="192">
        <f>(U14+U15+U16+U17)/(T14+T15+T16+T17)-1</f>
        <v>-8.8279725120339436E-2</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100" t="s">
        <v>42</v>
      </c>
      <c r="B30" s="189">
        <f>B27/B31</f>
        <v>0.10334117923653292</v>
      </c>
      <c r="C30" s="189">
        <f t="shared" ref="C30:D30" si="6">C27/C31</f>
        <v>0.10282500913110716</v>
      </c>
      <c r="D30" s="189">
        <f t="shared" si="6"/>
        <v>0.10558283611230819</v>
      </c>
      <c r="E30" s="189">
        <f>E27/E31</f>
        <v>0.10934467120925316</v>
      </c>
      <c r="F30" s="189">
        <f>SUM(F14:F23)/F31</f>
        <v>0.10450790890546099</v>
      </c>
      <c r="G30" s="189"/>
      <c r="P30" s="100" t="s">
        <v>42</v>
      </c>
      <c r="Q30" s="189">
        <f>Q27/Q31</f>
        <v>0.11491140356725603</v>
      </c>
      <c r="R30" s="189">
        <f t="shared" ref="R30:T30" si="7">R27/R31</f>
        <v>0.11281038540274012</v>
      </c>
      <c r="S30" s="189">
        <f t="shared" si="7"/>
        <v>0.11578192933996923</v>
      </c>
      <c r="T30" s="189">
        <f t="shared" si="7"/>
        <v>0.11978247058550485</v>
      </c>
      <c r="U30" s="189">
        <f>SUM(U14:U23)/U31</f>
        <v>0.11632833458655285</v>
      </c>
      <c r="V30" s="189"/>
      <c r="W30" s="84"/>
      <c r="X30" s="84"/>
      <c r="Y30" s="102"/>
    </row>
    <row r="31" spans="1:25" ht="13.5">
      <c r="A31" s="100" t="s">
        <v>41</v>
      </c>
      <c r="B31" s="186">
        <v>1177.3448000000001</v>
      </c>
      <c r="C31" s="187">
        <v>1029.4480000000001</v>
      </c>
      <c r="D31" s="187">
        <v>988.49400000000003</v>
      </c>
      <c r="E31" s="187">
        <v>914.45699999999999</v>
      </c>
      <c r="F31" s="187">
        <v>299.02999999999997</v>
      </c>
      <c r="G31" s="187"/>
      <c r="P31" s="100" t="s">
        <v>41</v>
      </c>
      <c r="Q31" s="186">
        <v>171154.61120000001</v>
      </c>
      <c r="R31" s="187">
        <v>149506.30600000001</v>
      </c>
      <c r="S31" s="187">
        <v>142927.56299999999</v>
      </c>
      <c r="T31" s="187">
        <v>133311.99400000001</v>
      </c>
      <c r="U31" s="187">
        <v>43025.184000000001</v>
      </c>
      <c r="V31" s="187"/>
      <c r="W31" s="7"/>
      <c r="X31" s="7"/>
      <c r="Y31" s="11"/>
    </row>
    <row r="32" spans="1:25" s="73" customFormat="1" ht="16">
      <c r="A32" s="100" t="s">
        <v>43</v>
      </c>
      <c r="B32" s="188"/>
      <c r="C32" s="189"/>
      <c r="D32" s="189">
        <f>D31/C31-1</f>
        <v>-3.9782485370800758E-2</v>
      </c>
      <c r="E32" s="189">
        <f>E31/D31-1</f>
        <v>-7.48987854251012E-2</v>
      </c>
      <c r="F32" s="189"/>
      <c r="G32" s="189"/>
      <c r="I32" s="73" t="s">
        <v>17</v>
      </c>
      <c r="P32" s="100" t="s">
        <v>43</v>
      </c>
      <c r="Q32" s="188"/>
      <c r="R32" s="189"/>
      <c r="S32" s="189">
        <f>S31/R31-1</f>
        <v>-4.4003113821834527E-2</v>
      </c>
      <c r="T32" s="189">
        <f>T31/S31-1</f>
        <v>-6.7275819990018193E-2</v>
      </c>
      <c r="U32" s="189"/>
      <c r="V32" s="189"/>
    </row>
    <row r="33" spans="1:25">
      <c r="S33" s="112"/>
      <c r="T33" s="112"/>
      <c r="U33" s="65"/>
    </row>
    <row r="34" spans="1:25">
      <c r="U34" s="65"/>
    </row>
    <row r="36" spans="1:25" s="73" customFormat="1" ht="22.15" customHeight="1">
      <c r="A36" s="363" t="s">
        <v>96</v>
      </c>
      <c r="B36" s="363"/>
      <c r="C36" s="363"/>
      <c r="D36" s="363"/>
      <c r="E36" s="363"/>
      <c r="F36" s="363"/>
      <c r="G36" s="363"/>
      <c r="H36" s="363"/>
      <c r="I36" s="363"/>
      <c r="J36" s="363"/>
      <c r="K36" s="363"/>
      <c r="L36" s="363"/>
      <c r="M36" s="363"/>
      <c r="N36" s="363"/>
      <c r="O36" s="363"/>
      <c r="P36" s="363"/>
      <c r="Q36" s="363"/>
      <c r="R36" s="363"/>
      <c r="S36" s="363"/>
      <c r="T36" s="363"/>
      <c r="U36" s="363"/>
      <c r="V36" s="363"/>
    </row>
    <row r="37" spans="1:25" s="73" customFormat="1" ht="25.4" customHeight="1">
      <c r="C37" s="367"/>
      <c r="D37" s="367"/>
      <c r="E37" s="367"/>
      <c r="F37" s="367"/>
      <c r="G37" s="367"/>
      <c r="H37" s="367"/>
      <c r="I37" s="367"/>
      <c r="J37" s="367"/>
      <c r="K37" s="367"/>
      <c r="L37" s="367"/>
      <c r="M37" s="367"/>
      <c r="N37" s="367"/>
      <c r="O37" s="367"/>
      <c r="P37" s="367"/>
      <c r="Q37" s="82"/>
    </row>
    <row r="38" spans="1:25" s="70" customFormat="1" ht="18.5">
      <c r="A38" s="79" t="s">
        <v>59</v>
      </c>
      <c r="B38" s="87"/>
      <c r="C38" s="88"/>
      <c r="D38" s="88"/>
      <c r="E38" s="88"/>
      <c r="F38" s="88"/>
      <c r="G38" s="88"/>
      <c r="K38" s="65"/>
      <c r="P38" s="79" t="s">
        <v>60</v>
      </c>
      <c r="Q38" s="81"/>
      <c r="R38" s="82"/>
      <c r="S38" s="82"/>
      <c r="T38" s="82"/>
      <c r="U38" s="82"/>
      <c r="V38" s="82"/>
    </row>
    <row r="39" spans="1:25" s="5" customFormat="1" ht="12.75" customHeight="1">
      <c r="A39" s="96" t="s">
        <v>40</v>
      </c>
      <c r="B39" s="180"/>
      <c r="C39" s="97">
        <f>C55/$C$27</f>
        <v>9.8221117965480428E-2</v>
      </c>
      <c r="D39" s="97">
        <f>D55/$D$27</f>
        <v>9.010424651234096E-2</v>
      </c>
      <c r="E39" s="97">
        <f>E55/$E$27</f>
        <v>8.388754987948914E-2</v>
      </c>
      <c r="F39" s="6"/>
      <c r="H39" s="368"/>
      <c r="I39" s="368"/>
      <c r="J39" s="368"/>
      <c r="K39" s="368"/>
      <c r="L39" s="368"/>
      <c r="M39" s="368"/>
      <c r="N39" s="58"/>
      <c r="O39" s="2"/>
      <c r="R39" s="6"/>
      <c r="S39" s="6"/>
      <c r="T39" s="6"/>
      <c r="U39" s="6"/>
    </row>
    <row r="40" spans="1:25" s="5" customFormat="1" ht="14.65" customHeight="1">
      <c r="A40" s="360" t="s">
        <v>3</v>
      </c>
      <c r="B40" s="357" t="s">
        <v>117</v>
      </c>
      <c r="C40" s="357">
        <v>2023</v>
      </c>
      <c r="D40" s="357">
        <v>2024</v>
      </c>
      <c r="E40" s="357">
        <v>2025</v>
      </c>
      <c r="F40" s="357">
        <v>2026</v>
      </c>
      <c r="G40" s="355" t="s">
        <v>118</v>
      </c>
      <c r="P40" s="360" t="s">
        <v>18</v>
      </c>
      <c r="Q40" s="357" t="s">
        <v>117</v>
      </c>
      <c r="R40" s="357">
        <v>2023</v>
      </c>
      <c r="S40" s="357">
        <v>2024</v>
      </c>
      <c r="T40" s="357">
        <v>2025</v>
      </c>
      <c r="U40" s="357">
        <v>2026</v>
      </c>
      <c r="V40" s="355" t="s">
        <v>118</v>
      </c>
    </row>
    <row r="41" spans="1:25" s="5" customFormat="1" ht="21.65" customHeight="1">
      <c r="A41" s="361"/>
      <c r="B41" s="358"/>
      <c r="C41" s="358"/>
      <c r="D41" s="358"/>
      <c r="E41" s="358"/>
      <c r="F41" s="358"/>
      <c r="G41" s="356"/>
      <c r="H41" s="103"/>
      <c r="I41" s="70"/>
      <c r="J41" s="104"/>
      <c r="K41" s="105"/>
      <c r="L41" s="104"/>
      <c r="M41" s="104"/>
      <c r="N41" s="104"/>
      <c r="O41" s="104"/>
      <c r="P41" s="361"/>
      <c r="Q41" s="358"/>
      <c r="R41" s="358"/>
      <c r="S41" s="358"/>
      <c r="T41" s="358"/>
      <c r="U41" s="358"/>
      <c r="V41" s="356"/>
    </row>
    <row r="42" spans="1:25" s="5" customFormat="1" ht="14">
      <c r="A42" s="91" t="s">
        <v>5</v>
      </c>
      <c r="B42" s="110">
        <v>0.94479999999999997</v>
      </c>
      <c r="C42" s="99">
        <v>0.82599999999999996</v>
      </c>
      <c r="D42" s="99">
        <v>0.85699999999999998</v>
      </c>
      <c r="E42" s="99">
        <v>0.73499999999999999</v>
      </c>
      <c r="F42" s="72">
        <v>0.42599999999999999</v>
      </c>
      <c r="G42" s="101">
        <f>F42/E42-1</f>
        <v>-0.42040816326530617</v>
      </c>
      <c r="H42" s="106"/>
      <c r="I42" s="107"/>
      <c r="J42" s="387"/>
      <c r="K42" s="387"/>
      <c r="L42" s="387"/>
      <c r="M42" s="387"/>
      <c r="N42" s="387"/>
      <c r="O42" s="387"/>
      <c r="P42" s="91" t="s">
        <v>5</v>
      </c>
      <c r="Q42" s="111">
        <v>170.268</v>
      </c>
      <c r="R42" s="113">
        <v>150.97999999999999</v>
      </c>
      <c r="S42" s="113">
        <v>164.244</v>
      </c>
      <c r="T42" s="113">
        <v>142.80600000000001</v>
      </c>
      <c r="U42" s="113">
        <v>84.096999999999994</v>
      </c>
      <c r="V42" s="101">
        <f>U42/T42-1</f>
        <v>-0.41111017744352485</v>
      </c>
      <c r="W42" s="7"/>
      <c r="X42" s="7"/>
      <c r="Y42" s="7"/>
    </row>
    <row r="43" spans="1:25" s="5" customFormat="1" ht="16">
      <c r="A43" s="91" t="s">
        <v>6</v>
      </c>
      <c r="B43" s="110">
        <v>0.83620000000000005</v>
      </c>
      <c r="C43" s="99">
        <v>0.74399999999999999</v>
      </c>
      <c r="D43" s="99">
        <v>0.66700000000000004</v>
      </c>
      <c r="E43" s="99">
        <v>0.61699999999999999</v>
      </c>
      <c r="F43" s="72">
        <v>0.42899999999999999</v>
      </c>
      <c r="G43" s="101">
        <f t="shared" ref="G43:G45" si="8">F43/E43-1</f>
        <v>-0.3047001620745543</v>
      </c>
      <c r="H43" s="106"/>
      <c r="I43" s="103"/>
      <c r="J43" s="104"/>
      <c r="K43" s="104"/>
      <c r="L43" s="104"/>
      <c r="M43" s="104"/>
      <c r="N43" s="104"/>
      <c r="O43" s="104"/>
      <c r="P43" s="91" t="s">
        <v>6</v>
      </c>
      <c r="Q43" s="111">
        <v>148.99019999999999</v>
      </c>
      <c r="R43" s="113">
        <v>139.12</v>
      </c>
      <c r="S43" s="113">
        <v>125.681</v>
      </c>
      <c r="T43" s="113">
        <v>120.6</v>
      </c>
      <c r="U43" s="113">
        <v>87.066999999999993</v>
      </c>
      <c r="V43" s="101">
        <f t="shared" ref="V43:V45" si="9">U43/T43-1</f>
        <v>-0.27805140961857377</v>
      </c>
      <c r="W43" s="7"/>
      <c r="X43" s="7"/>
      <c r="Y43" s="7"/>
    </row>
    <row r="44" spans="1:25" s="5" customFormat="1">
      <c r="A44" s="91" t="s">
        <v>7</v>
      </c>
      <c r="B44" s="110">
        <v>1.0387999999999999</v>
      </c>
      <c r="C44" s="99">
        <v>0.96299999999999997</v>
      </c>
      <c r="D44" s="99">
        <v>0.82799999999999996</v>
      </c>
      <c r="E44" s="99">
        <v>0.79100000000000004</v>
      </c>
      <c r="F44" s="72">
        <v>0.47599999999999998</v>
      </c>
      <c r="G44" s="101">
        <f t="shared" si="8"/>
        <v>-0.39823008849557529</v>
      </c>
      <c r="H44" s="106"/>
      <c r="I44" s="70"/>
      <c r="J44" s="104"/>
      <c r="K44" s="108"/>
      <c r="L44" s="104"/>
      <c r="M44" s="104"/>
      <c r="N44" s="104"/>
      <c r="O44" s="104"/>
      <c r="P44" s="91" t="s">
        <v>7</v>
      </c>
      <c r="Q44" s="111">
        <v>187.60120000000001</v>
      </c>
      <c r="R44" s="113">
        <v>177.85</v>
      </c>
      <c r="S44" s="113">
        <v>159.18600000000001</v>
      </c>
      <c r="T44" s="113">
        <v>156.477</v>
      </c>
      <c r="U44" s="113">
        <v>98.682000000000002</v>
      </c>
      <c r="V44" s="101">
        <f t="shared" si="9"/>
        <v>-0.36935140627696084</v>
      </c>
      <c r="W44" s="7"/>
      <c r="X44" s="7"/>
      <c r="Y44" s="7"/>
    </row>
    <row r="45" spans="1:25" s="5" customFormat="1">
      <c r="A45" s="91" t="s">
        <v>8</v>
      </c>
      <c r="B45" s="110">
        <v>1.1235999999999999</v>
      </c>
      <c r="C45" s="99">
        <v>0.85699999999999998</v>
      </c>
      <c r="D45" s="99">
        <v>0.82599999999999996</v>
      </c>
      <c r="E45" s="99">
        <v>0.77900000000000003</v>
      </c>
      <c r="F45" s="72">
        <v>0.55100000000000005</v>
      </c>
      <c r="G45" s="101">
        <f t="shared" si="8"/>
        <v>-0.29268292682926822</v>
      </c>
      <c r="H45" s="106"/>
      <c r="I45" s="70"/>
      <c r="J45" s="109"/>
      <c r="K45" s="83"/>
      <c r="L45" s="104"/>
      <c r="M45" s="104"/>
      <c r="N45" s="104"/>
      <c r="O45" s="104"/>
      <c r="P45" s="91" t="s">
        <v>8</v>
      </c>
      <c r="Q45" s="111">
        <v>205.31479999999999</v>
      </c>
      <c r="R45" s="113">
        <v>167.87</v>
      </c>
      <c r="S45" s="113">
        <v>161.23699999999999</v>
      </c>
      <c r="T45" s="113">
        <v>155.9</v>
      </c>
      <c r="U45" s="113">
        <v>112.88800000000001</v>
      </c>
      <c r="V45" s="101">
        <f t="shared" si="9"/>
        <v>-0.27589480436177038</v>
      </c>
      <c r="W45" s="7"/>
      <c r="X45" s="7"/>
      <c r="Y45" s="7"/>
    </row>
    <row r="46" spans="1:25" s="5" customFormat="1">
      <c r="A46" s="91" t="s">
        <v>9</v>
      </c>
      <c r="B46" s="110">
        <v>1.2121999999999999</v>
      </c>
      <c r="C46" s="99">
        <v>1.056</v>
      </c>
      <c r="D46" s="99">
        <v>0.85799999999999998</v>
      </c>
      <c r="E46" s="99">
        <v>0.71899999999999997</v>
      </c>
      <c r="F46" s="72"/>
      <c r="G46" s="101"/>
      <c r="H46" s="106"/>
      <c r="I46" s="70"/>
      <c r="J46" s="70"/>
      <c r="K46" s="70"/>
      <c r="L46" s="70"/>
      <c r="M46" s="70"/>
      <c r="N46" s="70"/>
      <c r="O46" s="102"/>
      <c r="P46" s="91" t="s">
        <v>9</v>
      </c>
      <c r="Q46" s="111">
        <v>224.49160000000001</v>
      </c>
      <c r="R46" s="113">
        <v>207.31</v>
      </c>
      <c r="S46" s="113">
        <v>169.82599999999999</v>
      </c>
      <c r="T46" s="113">
        <v>140</v>
      </c>
      <c r="U46" s="113"/>
      <c r="V46" s="101"/>
      <c r="W46" s="7"/>
      <c r="X46" s="7"/>
      <c r="Y46" s="7"/>
    </row>
    <row r="47" spans="1:25" s="5" customFormat="1">
      <c r="A47" s="91" t="s">
        <v>10</v>
      </c>
      <c r="B47" s="110">
        <v>1.0992</v>
      </c>
      <c r="C47" s="99">
        <v>0.78500000000000003</v>
      </c>
      <c r="D47" s="99">
        <v>0.74099999999999999</v>
      </c>
      <c r="E47" s="99">
        <v>0.746</v>
      </c>
      <c r="F47" s="72"/>
      <c r="G47" s="101"/>
      <c r="H47" s="106"/>
      <c r="I47" s="70"/>
      <c r="J47" s="70"/>
      <c r="K47" s="70"/>
      <c r="L47" s="70"/>
      <c r="M47" s="70"/>
      <c r="N47" s="70"/>
      <c r="O47" s="102"/>
      <c r="P47" s="91" t="s">
        <v>10</v>
      </c>
      <c r="Q47" s="111">
        <v>201.726</v>
      </c>
      <c r="R47" s="113">
        <v>157.709</v>
      </c>
      <c r="S47" s="113">
        <v>144.28700000000001</v>
      </c>
      <c r="T47" s="113">
        <v>145.066</v>
      </c>
      <c r="U47" s="113"/>
      <c r="V47" s="101"/>
      <c r="W47" s="7"/>
      <c r="X47" s="7"/>
      <c r="Y47" s="7"/>
    </row>
    <row r="48" spans="1:25" s="6" customFormat="1" ht="13" customHeight="1">
      <c r="A48" s="91" t="s">
        <v>11</v>
      </c>
      <c r="B48" s="110">
        <v>1.0314000000000001</v>
      </c>
      <c r="C48" s="99">
        <v>0.81</v>
      </c>
      <c r="D48" s="99">
        <v>0.78</v>
      </c>
      <c r="E48" s="99">
        <v>0.74</v>
      </c>
      <c r="F48" s="72"/>
      <c r="G48" s="101"/>
      <c r="H48" s="106"/>
      <c r="I48" s="83"/>
      <c r="J48" s="83"/>
      <c r="K48" s="83"/>
      <c r="L48" s="83"/>
      <c r="M48" s="83"/>
      <c r="N48" s="83"/>
      <c r="O48" s="102"/>
      <c r="P48" s="91" t="s">
        <v>11</v>
      </c>
      <c r="Q48" s="111">
        <v>190.73400000000001</v>
      </c>
      <c r="R48" s="113">
        <v>159.66200000000001</v>
      </c>
      <c r="S48" s="113">
        <v>153.36699999999999</v>
      </c>
      <c r="T48" s="113">
        <v>148.50899999999999</v>
      </c>
      <c r="U48" s="113"/>
      <c r="V48" s="101"/>
      <c r="W48" s="7"/>
      <c r="X48" s="7"/>
      <c r="Y48" s="7"/>
    </row>
    <row r="49" spans="1:25" s="5" customFormat="1" ht="13" customHeight="1">
      <c r="A49" s="91" t="s">
        <v>28</v>
      </c>
      <c r="B49" s="110">
        <v>0.9748</v>
      </c>
      <c r="C49" s="99">
        <v>0.81599999999999995</v>
      </c>
      <c r="D49" s="99">
        <v>0.66100000000000003</v>
      </c>
      <c r="E49" s="99">
        <v>0.67500000000000004</v>
      </c>
      <c r="F49" s="72"/>
      <c r="G49" s="101"/>
      <c r="H49" s="106"/>
      <c r="I49" s="70"/>
      <c r="J49" s="70"/>
      <c r="K49" s="70"/>
      <c r="L49" s="70"/>
      <c r="M49" s="70"/>
      <c r="N49" s="70"/>
      <c r="O49" s="102"/>
      <c r="P49" s="91" t="s">
        <v>28</v>
      </c>
      <c r="Q49" s="111">
        <v>178.63419999999999</v>
      </c>
      <c r="R49" s="113">
        <v>160.36699999999999</v>
      </c>
      <c r="S49" s="113">
        <v>126.727</v>
      </c>
      <c r="T49" s="113">
        <v>131.96700000000001</v>
      </c>
      <c r="U49" s="113"/>
      <c r="V49" s="101"/>
      <c r="W49" s="7"/>
      <c r="X49" s="7"/>
      <c r="Y49" s="7"/>
    </row>
    <row r="50" spans="1:25" s="5" customFormat="1" ht="13" customHeight="1">
      <c r="A50" s="91" t="s">
        <v>13</v>
      </c>
      <c r="B50" s="110">
        <v>1.0446</v>
      </c>
      <c r="C50" s="99">
        <v>0.95199999999999996</v>
      </c>
      <c r="D50" s="99">
        <v>0.748</v>
      </c>
      <c r="E50" s="99">
        <v>0.64500000000000002</v>
      </c>
      <c r="F50" s="72"/>
      <c r="G50" s="101"/>
      <c r="H50" s="106"/>
      <c r="I50" s="70"/>
      <c r="J50" s="70"/>
      <c r="K50" s="70"/>
      <c r="L50" s="70"/>
      <c r="M50" s="70"/>
      <c r="N50" s="70"/>
      <c r="O50" s="102"/>
      <c r="P50" s="91" t="s">
        <v>13</v>
      </c>
      <c r="Q50" s="111">
        <v>191.8612</v>
      </c>
      <c r="R50" s="113">
        <v>185.28800000000001</v>
      </c>
      <c r="S50" s="113">
        <v>146.60400000000001</v>
      </c>
      <c r="T50" s="113">
        <v>123.092</v>
      </c>
      <c r="U50" s="113"/>
      <c r="V50" s="101"/>
      <c r="W50" s="7"/>
      <c r="X50" s="7"/>
      <c r="Y50" s="7"/>
    </row>
    <row r="51" spans="1:25" s="5" customFormat="1" ht="13" customHeight="1">
      <c r="A51" s="91" t="s">
        <v>14</v>
      </c>
      <c r="B51" s="110">
        <v>1.0815999999999999</v>
      </c>
      <c r="C51" s="99">
        <v>1</v>
      </c>
      <c r="D51" s="99">
        <v>0.89400000000000002</v>
      </c>
      <c r="E51" s="99">
        <v>0.73</v>
      </c>
      <c r="F51" s="72"/>
      <c r="G51" s="194"/>
      <c r="H51" s="106"/>
      <c r="I51" s="70"/>
      <c r="J51" s="70"/>
      <c r="K51" s="70"/>
      <c r="L51" s="70"/>
      <c r="M51" s="70"/>
      <c r="N51" s="70"/>
      <c r="O51" s="102"/>
      <c r="P51" s="91" t="s">
        <v>14</v>
      </c>
      <c r="Q51" s="111">
        <v>201.1464</v>
      </c>
      <c r="R51" s="113">
        <v>190.19200000000001</v>
      </c>
      <c r="S51" s="113">
        <v>171.49199999999999</v>
      </c>
      <c r="T51" s="113">
        <v>141.369</v>
      </c>
      <c r="U51" s="113"/>
      <c r="V51" s="194"/>
      <c r="W51" s="7"/>
      <c r="X51" s="7"/>
      <c r="Y51" s="7"/>
    </row>
    <row r="52" spans="1:25" s="5" customFormat="1" ht="13" customHeight="1">
      <c r="A52" s="91" t="s">
        <v>15</v>
      </c>
      <c r="B52" s="110">
        <v>1.0034000000000001</v>
      </c>
      <c r="C52" s="99">
        <v>0.77</v>
      </c>
      <c r="D52" s="99">
        <v>0.74</v>
      </c>
      <c r="E52" s="99">
        <v>0.64</v>
      </c>
      <c r="F52" s="72"/>
      <c r="G52" s="194"/>
      <c r="H52" s="106"/>
      <c r="I52" s="70"/>
      <c r="J52" s="70"/>
      <c r="K52" s="70"/>
      <c r="L52" s="70"/>
      <c r="M52" s="70"/>
      <c r="N52" s="70"/>
      <c r="O52" s="102"/>
      <c r="P52" s="91" t="s">
        <v>15</v>
      </c>
      <c r="Q52" s="111">
        <v>182.6816</v>
      </c>
      <c r="R52" s="113">
        <v>149.20400000000001</v>
      </c>
      <c r="S52" s="113">
        <v>143.245</v>
      </c>
      <c r="T52" s="113">
        <v>127.565</v>
      </c>
      <c r="U52" s="113"/>
      <c r="V52" s="194"/>
      <c r="W52" s="7"/>
      <c r="X52" s="7"/>
      <c r="Y52" s="7"/>
    </row>
    <row r="53" spans="1:25" s="5" customFormat="1" ht="13" customHeight="1">
      <c r="A53" s="91" t="s">
        <v>16</v>
      </c>
      <c r="B53" s="110">
        <v>0.85460000000000003</v>
      </c>
      <c r="C53" s="99">
        <v>0.81799999999999995</v>
      </c>
      <c r="D53" s="99">
        <v>0.80400000000000005</v>
      </c>
      <c r="E53" s="99">
        <v>0.57099999999999995</v>
      </c>
      <c r="F53" s="72"/>
      <c r="G53" s="194"/>
      <c r="H53" s="106"/>
      <c r="I53" s="70"/>
      <c r="J53" s="70"/>
      <c r="K53" s="73"/>
      <c r="L53" s="70"/>
      <c r="M53" s="70"/>
      <c r="N53" s="70"/>
      <c r="O53" s="102"/>
      <c r="P53" s="91" t="s">
        <v>16</v>
      </c>
      <c r="Q53" s="111">
        <v>156.6936</v>
      </c>
      <c r="R53" s="113">
        <v>157</v>
      </c>
      <c r="S53" s="113">
        <v>156.131</v>
      </c>
      <c r="T53" s="113">
        <v>112.611</v>
      </c>
      <c r="U53" s="113"/>
      <c r="V53" s="194"/>
      <c r="W53" s="7"/>
      <c r="X53" s="7"/>
      <c r="Y53" s="7"/>
    </row>
    <row r="54" spans="1:25" s="5" customFormat="1" ht="13" customHeight="1">
      <c r="A54" s="93" t="s">
        <v>44</v>
      </c>
      <c r="B54" s="71"/>
      <c r="C54" s="71">
        <f>(C42+C43+C44+C45+C46+C47+C48+C49)</f>
        <v>6.8570000000000002</v>
      </c>
      <c r="D54" s="71">
        <f>(D42+D43+D44+D45+D46+D47+D48+D49)</f>
        <v>6.218</v>
      </c>
      <c r="E54" s="71">
        <f>(E42+E43+E44+E45+E46+E47+E48+E49)</f>
        <v>5.8019999999999996</v>
      </c>
      <c r="F54" s="71"/>
      <c r="G54" s="175"/>
      <c r="H54" s="70"/>
      <c r="I54" s="70"/>
      <c r="J54" s="70"/>
      <c r="K54" s="73"/>
      <c r="L54" s="70"/>
      <c r="M54" s="70"/>
      <c r="N54" s="70"/>
      <c r="O54" s="70"/>
      <c r="P54" s="93" t="s">
        <v>44</v>
      </c>
      <c r="Q54" s="71">
        <f>SUM(Q42:Q47)</f>
        <v>1138.3917999999999</v>
      </c>
      <c r="R54" s="71">
        <f t="shared" ref="R54:T54" si="10">SUM(R42:R47)</f>
        <v>1000.8390000000002</v>
      </c>
      <c r="S54" s="71">
        <f t="shared" si="10"/>
        <v>924.46100000000001</v>
      </c>
      <c r="T54" s="71">
        <f t="shared" si="10"/>
        <v>860.84900000000005</v>
      </c>
      <c r="U54" s="71"/>
      <c r="V54" s="175"/>
      <c r="W54" s="7"/>
      <c r="X54" s="7"/>
    </row>
    <row r="55" spans="1:25" s="5" customFormat="1" ht="13" customHeight="1">
      <c r="A55" s="93" t="s">
        <v>36</v>
      </c>
      <c r="B55" s="71"/>
      <c r="C55" s="71">
        <f>(C42+C43+C44+C45+C46+C47+C48+C49+C50+C51+C52+C53)</f>
        <v>10.397</v>
      </c>
      <c r="D55" s="71">
        <f>(D42+D43+D44+D45+D46+D47+D48+D49+D50+D51+D52+D53)</f>
        <v>9.4039999999999999</v>
      </c>
      <c r="E55" s="71">
        <f>(E42+E43+E44+E45+E46+E47+E48+E49+E50+E51+E52+E53)</f>
        <v>8.3879999999999999</v>
      </c>
      <c r="F55" s="71"/>
      <c r="G55" s="175"/>
      <c r="H55" s="70"/>
      <c r="I55" s="70"/>
      <c r="J55" s="70"/>
      <c r="K55" s="73"/>
      <c r="L55" s="70"/>
      <c r="M55" s="70"/>
      <c r="N55" s="70"/>
      <c r="O55" s="70"/>
      <c r="P55" s="93" t="s">
        <v>36</v>
      </c>
      <c r="Q55" s="71">
        <f>SUM(Q42:Q53)</f>
        <v>2240.1428000000001</v>
      </c>
      <c r="R55" s="71">
        <f t="shared" ref="R55:T55" si="11">SUM(R42:R53)</f>
        <v>2002.5520000000001</v>
      </c>
      <c r="S55" s="71">
        <f t="shared" si="11"/>
        <v>1822.0270000000003</v>
      </c>
      <c r="T55" s="71">
        <f t="shared" si="11"/>
        <v>1645.9620000000002</v>
      </c>
      <c r="U55" s="71"/>
      <c r="V55" s="175"/>
      <c r="W55" s="7"/>
      <c r="X55" s="7"/>
    </row>
    <row r="56" spans="1:25" s="5" customFormat="1" ht="13" customHeight="1">
      <c r="A56" s="195" t="s">
        <v>37</v>
      </c>
      <c r="B56" s="196"/>
      <c r="C56" s="196"/>
      <c r="D56" s="197">
        <f>D55/C55-1</f>
        <v>-9.550831970760798E-2</v>
      </c>
      <c r="E56" s="197">
        <f>E55/D55-1</f>
        <v>-0.10803913228413442</v>
      </c>
      <c r="F56" s="90"/>
      <c r="G56" s="192">
        <f>(F42+F43+F44+F45)/(E42+E43+E44+E45)-1</f>
        <v>-0.35592060232717304</v>
      </c>
      <c r="H56" s="70"/>
      <c r="I56" s="70"/>
      <c r="J56" s="70"/>
      <c r="K56" s="73"/>
      <c r="L56" s="70"/>
      <c r="M56" s="70"/>
      <c r="N56" s="70"/>
      <c r="O56" s="70"/>
      <c r="P56" s="94" t="s">
        <v>37</v>
      </c>
      <c r="Q56" s="90"/>
      <c r="R56" s="90"/>
      <c r="S56" s="197">
        <f>S55/R55-1</f>
        <v>-9.0147471825950065E-2</v>
      </c>
      <c r="T56" s="197">
        <f>T55/S55-1</f>
        <v>-9.6631389106747623E-2</v>
      </c>
      <c r="U56" s="90"/>
      <c r="V56" s="192">
        <f>(U42+U43+U44+U45)/(T42+T43+T44+T45)-1</f>
        <v>-0.33528082628351297</v>
      </c>
      <c r="W56" s="7"/>
      <c r="X56" s="7"/>
    </row>
    <row r="57" spans="1:25" ht="16">
      <c r="A57" s="73" t="s">
        <v>17</v>
      </c>
      <c r="B57" s="83"/>
      <c r="C57" s="73"/>
      <c r="D57" s="73"/>
      <c r="E57" s="73"/>
      <c r="F57" s="73"/>
      <c r="G57" s="193"/>
      <c r="H57" s="73"/>
      <c r="I57" s="73"/>
      <c r="J57" s="73"/>
      <c r="K57" s="73"/>
      <c r="L57" s="73"/>
      <c r="M57" s="73"/>
      <c r="N57" s="73"/>
      <c r="O57" s="73"/>
      <c r="P57" s="73" t="s">
        <v>17</v>
      </c>
      <c r="Q57" s="83"/>
      <c r="R57" s="73"/>
      <c r="S57" s="114"/>
      <c r="T57" s="114"/>
      <c r="U57" s="114"/>
      <c r="V57" s="115"/>
    </row>
    <row r="58" spans="1:25" ht="16">
      <c r="H58" s="73"/>
      <c r="I58" s="73"/>
      <c r="J58" s="73"/>
      <c r="K58" s="73"/>
      <c r="L58" s="73"/>
      <c r="M58" s="73"/>
      <c r="N58" s="73"/>
      <c r="O58" s="73"/>
    </row>
    <row r="66" spans="5:5" ht="13.5">
      <c r="E66" s="70"/>
    </row>
  </sheetData>
  <sheetProtection selectLockedCells="1" selectUnlockedCells="1"/>
  <mergeCells count="40">
    <mergeCell ref="D40:D41"/>
    <mergeCell ref="Q40:Q41"/>
    <mergeCell ref="A40:A41"/>
    <mergeCell ref="B40:B41"/>
    <mergeCell ref="C40:C41"/>
    <mergeCell ref="G40:G41"/>
    <mergeCell ref="E40:E41"/>
    <mergeCell ref="V40:V41"/>
    <mergeCell ref="F40:F41"/>
    <mergeCell ref="U40:U41"/>
    <mergeCell ref="J42:O42"/>
    <mergeCell ref="P40:P41"/>
    <mergeCell ref="T40:T41"/>
    <mergeCell ref="R40:R41"/>
    <mergeCell ref="S40:S41"/>
    <mergeCell ref="D12:D13"/>
    <mergeCell ref="S12:S13"/>
    <mergeCell ref="C37:P37"/>
    <mergeCell ref="F12:F13"/>
    <mergeCell ref="U12:U13"/>
    <mergeCell ref="C12:C13"/>
    <mergeCell ref="G12:G13"/>
    <mergeCell ref="P12:P13"/>
    <mergeCell ref="Q12:Q13"/>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s>
  <conditionalFormatting sqref="F14:F25">
    <cfRule type="cellIs" dxfId="29" priority="30" operator="between">
      <formula>0</formula>
      <formula>0</formula>
    </cfRule>
  </conditionalFormatting>
  <conditionalFormatting sqref="F42:F53">
    <cfRule type="cellIs" dxfId="28" priority="28" operator="between">
      <formula>0</formula>
      <formula>0</formula>
    </cfRule>
  </conditionalFormatting>
  <conditionalFormatting sqref="U42:U53">
    <cfRule type="cellIs" dxfId="27" priority="26" operator="between">
      <formula>0</formula>
      <formula>0</formula>
    </cfRule>
  </conditionalFormatting>
  <conditionalFormatting sqref="U14:U25">
    <cfRule type="cellIs" dxfId="26" priority="24" operator="between">
      <formula>0</formula>
      <formula>0</formula>
    </cfRule>
  </conditionalFormatting>
  <conditionalFormatting sqref="G14:G17">
    <cfRule type="cellIs" dxfId="25" priority="12" operator="between">
      <formula>0</formula>
      <formula>0</formula>
    </cfRule>
  </conditionalFormatting>
  <conditionalFormatting sqref="G23:G25">
    <cfRule type="cellIs" dxfId="24" priority="11" operator="between">
      <formula>0</formula>
      <formula>0</formula>
    </cfRule>
  </conditionalFormatting>
  <conditionalFormatting sqref="G18:G22">
    <cfRule type="cellIs" dxfId="23" priority="10" operator="between">
      <formula>0</formula>
      <formula>0</formula>
    </cfRule>
  </conditionalFormatting>
  <conditionalFormatting sqref="V14:V17">
    <cfRule type="cellIs" dxfId="22" priority="9" operator="between">
      <formula>0</formula>
      <formula>0</formula>
    </cfRule>
  </conditionalFormatting>
  <conditionalFormatting sqref="V23:V25">
    <cfRule type="cellIs" dxfId="21" priority="8" operator="between">
      <formula>0</formula>
      <formula>0</formula>
    </cfRule>
  </conditionalFormatting>
  <conditionalFormatting sqref="V18:V22">
    <cfRule type="cellIs" dxfId="20" priority="7" operator="between">
      <formula>0</formula>
      <formula>0</formula>
    </cfRule>
  </conditionalFormatting>
  <conditionalFormatting sqref="G42:G45">
    <cfRule type="cellIs" dxfId="19" priority="6" operator="between">
      <formula>0</formula>
      <formula>0</formula>
    </cfRule>
  </conditionalFormatting>
  <conditionalFormatting sqref="G51:G53">
    <cfRule type="cellIs" dxfId="18" priority="5" operator="between">
      <formula>0</formula>
      <formula>0</formula>
    </cfRule>
  </conditionalFormatting>
  <conditionalFormatting sqref="G46:G50">
    <cfRule type="cellIs" dxfId="17" priority="4" operator="between">
      <formula>0</formula>
      <formula>0</formula>
    </cfRule>
  </conditionalFormatting>
  <conditionalFormatting sqref="V42:V45">
    <cfRule type="cellIs" dxfId="16" priority="3" operator="between">
      <formula>0</formula>
      <formula>0</formula>
    </cfRule>
  </conditionalFormatting>
  <conditionalFormatting sqref="V51:V53">
    <cfRule type="cellIs" dxfId="15" priority="2" operator="between">
      <formula>0</formula>
      <formula>0</formula>
    </cfRule>
  </conditionalFormatting>
  <conditionalFormatting sqref="V46:V50">
    <cfRule type="cellIs" dxfId="14"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7"/>
  <sheetViews>
    <sheetView topLeftCell="A10" zoomScale="105" zoomScaleNormal="105" workbookViewId="0">
      <selection activeCell="H37" sqref="H37"/>
    </sheetView>
  </sheetViews>
  <sheetFormatPr baseColWidth="10" defaultColWidth="11.54296875" defaultRowHeight="12.5"/>
  <cols>
    <col min="1" max="1" width="13" style="1" customWidth="1"/>
    <col min="2" max="2" width="8.1796875" style="1" customWidth="1"/>
    <col min="3" max="3" width="8.26953125" style="1" customWidth="1"/>
    <col min="4" max="6" width="7.81640625" style="1" customWidth="1"/>
    <col min="7" max="7" width="8.81640625" style="1" customWidth="1"/>
    <col min="8" max="8" width="8.7265625" style="1" customWidth="1"/>
    <col min="9" max="9" width="9" style="1" customWidth="1"/>
    <col min="10" max="10" width="9.81640625" style="1" customWidth="1"/>
    <col min="11" max="11" width="9.453125" style="1" customWidth="1"/>
    <col min="12" max="12" width="9" style="1" customWidth="1"/>
    <col min="13" max="13" width="8.54296875" style="1" customWidth="1"/>
    <col min="14" max="14" width="7" style="1" customWidth="1"/>
    <col min="15" max="15" width="8" style="1" customWidth="1"/>
    <col min="16" max="16" width="7.7265625" style="1" customWidth="1"/>
    <col min="17" max="17" width="8.54296875" style="1" customWidth="1"/>
    <col min="18" max="18" width="10.453125" style="1" customWidth="1"/>
    <col min="19" max="20" width="8.26953125" style="1" customWidth="1"/>
    <col min="21" max="21" width="8.1796875" style="1" customWidth="1"/>
    <col min="22" max="22" width="8.453125" style="1" customWidth="1"/>
    <col min="23" max="23" width="7.453125" style="1" customWidth="1"/>
    <col min="24" max="24" width="8.1796875" style="1" customWidth="1"/>
    <col min="25" max="25" width="8.453125" style="1" customWidth="1"/>
    <col min="26" max="26" width="8.7265625" style="1" customWidth="1"/>
    <col min="27" max="27" width="8.81640625" style="1" customWidth="1"/>
    <col min="28" max="28" width="8" style="1" customWidth="1"/>
    <col min="29" max="29" width="9.54296875" style="1" customWidth="1"/>
    <col min="30" max="30" width="9" style="1" customWidth="1"/>
    <col min="31" max="31" width="8.26953125" style="1" customWidth="1"/>
    <col min="32" max="32" width="9" style="1" customWidth="1"/>
    <col min="33" max="33" width="8.54296875" style="1" customWidth="1"/>
    <col min="34" max="34" width="9.54296875" style="1" customWidth="1"/>
    <col min="35" max="35" width="7.26953125" style="1" customWidth="1"/>
    <col min="36" max="36" width="8.453125" style="1" customWidth="1"/>
    <col min="37" max="38" width="7.7265625" style="1" customWidth="1"/>
    <col min="39" max="39" width="8.26953125" style="1" customWidth="1"/>
    <col min="40" max="40" width="8" style="1" customWidth="1"/>
    <col min="41" max="41" width="8.81640625" style="1" customWidth="1"/>
    <col min="42" max="42" width="8.453125" style="1" customWidth="1"/>
    <col min="43" max="43" width="8.26953125" style="1" customWidth="1"/>
    <col min="44" max="44" width="7.26953125" style="1" customWidth="1"/>
    <col min="45" max="45" width="7.453125" style="1" customWidth="1"/>
    <col min="46" max="46" width="8" style="1" customWidth="1"/>
    <col min="47" max="47" width="8.54296875" style="1" customWidth="1"/>
    <col min="48" max="48" width="7.81640625" style="1" customWidth="1"/>
    <col min="49" max="49" width="8" style="1" customWidth="1"/>
    <col min="50" max="50" width="7.7265625" style="1" customWidth="1"/>
    <col min="51" max="51" width="8.54296875" style="1" customWidth="1"/>
    <col min="52" max="52" width="10" style="1" customWidth="1"/>
    <col min="53" max="53" width="6.81640625" style="1" customWidth="1"/>
    <col min="54" max="54" width="8.1796875" style="1" customWidth="1"/>
    <col min="55" max="55" width="8.54296875" style="1" customWidth="1"/>
    <col min="56" max="16384" width="11.54296875" style="1"/>
  </cols>
  <sheetData>
    <row r="1" spans="1:23" ht="15.65" customHeight="1"/>
    <row r="2" spans="1:23" ht="13">
      <c r="H2" s="388"/>
      <c r="I2" s="388"/>
      <c r="J2" s="388"/>
      <c r="K2" s="388"/>
      <c r="L2" s="388"/>
    </row>
    <row r="3" spans="1:23">
      <c r="H3" s="373"/>
      <c r="I3" s="373"/>
    </row>
    <row r="6" spans="1:23" ht="15.5">
      <c r="A6" s="3" t="s">
        <v>62</v>
      </c>
      <c r="B6" s="3"/>
      <c r="C6" s="3"/>
      <c r="D6" s="4"/>
      <c r="E6" s="4"/>
      <c r="F6" s="4"/>
      <c r="G6" s="4"/>
      <c r="H6" s="4"/>
      <c r="I6" s="4"/>
      <c r="J6" s="4"/>
      <c r="K6" s="4"/>
      <c r="L6" s="4"/>
      <c r="M6" s="4"/>
      <c r="N6" s="4"/>
      <c r="O6" s="4"/>
      <c r="P6" s="4"/>
    </row>
    <row r="7" spans="1:23" ht="17.25" customHeight="1">
      <c r="A7" s="389" t="s">
        <v>89</v>
      </c>
      <c r="B7" s="389"/>
      <c r="C7" s="389"/>
      <c r="D7" s="389"/>
      <c r="E7" s="389"/>
      <c r="F7" s="389"/>
      <c r="G7" s="389"/>
      <c r="H7" s="389"/>
      <c r="L7" s="390"/>
      <c r="M7" s="390"/>
      <c r="N7" s="390"/>
      <c r="O7" s="390"/>
      <c r="P7" s="390"/>
    </row>
    <row r="8" spans="1:23" ht="13">
      <c r="J8" s="34"/>
    </row>
    <row r="9" spans="1:23" ht="15.5">
      <c r="A9" s="35" t="s">
        <v>63</v>
      </c>
      <c r="B9" s="35"/>
      <c r="C9" s="35"/>
      <c r="D9" s="35"/>
      <c r="E9" s="35"/>
      <c r="F9" s="35"/>
      <c r="G9" s="35"/>
      <c r="H9" s="35"/>
      <c r="I9" s="35"/>
      <c r="J9" s="5"/>
      <c r="K9" s="34"/>
      <c r="L9" s="5"/>
      <c r="M9" s="5"/>
      <c r="N9" s="5"/>
      <c r="O9" s="5"/>
      <c r="P9" s="5"/>
      <c r="Q9" s="391"/>
      <c r="R9" s="391"/>
      <c r="S9" s="391"/>
      <c r="T9" s="391"/>
      <c r="U9" s="391"/>
      <c r="V9" s="391"/>
      <c r="W9" s="391"/>
    </row>
    <row r="10" spans="1:23" ht="13">
      <c r="A10" s="392" t="s">
        <v>20</v>
      </c>
      <c r="B10" s="392"/>
      <c r="C10" s="392"/>
      <c r="D10" s="392"/>
      <c r="E10" s="392"/>
      <c r="F10" s="392"/>
      <c r="G10" s="392"/>
      <c r="H10" s="392"/>
      <c r="I10" s="5"/>
      <c r="J10" s="5"/>
      <c r="K10" s="5"/>
      <c r="L10" s="34"/>
      <c r="M10" s="5"/>
      <c r="N10" s="5"/>
      <c r="O10" s="5"/>
      <c r="P10" s="5"/>
      <c r="Q10" s="392"/>
      <c r="R10" s="392"/>
      <c r="S10" s="392"/>
      <c r="T10" s="392"/>
      <c r="U10" s="392"/>
      <c r="V10" s="392"/>
      <c r="W10" s="392"/>
    </row>
    <row r="11" spans="1:23">
      <c r="A11" s="36" t="s">
        <v>88</v>
      </c>
      <c r="B11" s="5"/>
      <c r="C11" s="5"/>
      <c r="D11" s="6"/>
      <c r="E11" s="6"/>
      <c r="F11" s="6"/>
      <c r="G11" s="5"/>
      <c r="H11" s="5"/>
      <c r="I11" s="17"/>
      <c r="J11" s="17"/>
      <c r="K11" s="17"/>
      <c r="M11" s="17"/>
      <c r="O11" s="17"/>
      <c r="P11" s="5"/>
      <c r="Q11" s="36"/>
      <c r="R11" s="5"/>
      <c r="S11" s="5"/>
      <c r="T11" s="5"/>
      <c r="U11" s="6"/>
      <c r="V11" s="5"/>
    </row>
    <row r="12" spans="1:23" ht="25">
      <c r="A12" s="152" t="s">
        <v>35</v>
      </c>
      <c r="B12" s="153" t="s">
        <v>22</v>
      </c>
      <c r="C12" s="154" t="s">
        <v>125</v>
      </c>
      <c r="D12" s="155" t="s">
        <v>126</v>
      </c>
      <c r="E12" s="155" t="s">
        <v>127</v>
      </c>
      <c r="F12" s="155" t="s">
        <v>128</v>
      </c>
      <c r="G12" s="151" t="s">
        <v>118</v>
      </c>
      <c r="H12" s="5"/>
      <c r="I12" s="5"/>
      <c r="J12" s="5"/>
      <c r="K12" s="5"/>
      <c r="L12" s="37"/>
      <c r="M12" s="5"/>
      <c r="N12" s="16" t="s">
        <v>64</v>
      </c>
      <c r="O12" s="5"/>
      <c r="P12" s="5"/>
      <c r="Q12" s="38"/>
      <c r="R12" s="38"/>
      <c r="S12" s="39"/>
      <c r="T12" s="40"/>
      <c r="U12" s="40"/>
      <c r="V12" s="22"/>
    </row>
    <row r="13" spans="1:23" ht="11.5" customHeight="1">
      <c r="A13" s="156" t="s">
        <v>23</v>
      </c>
      <c r="B13" s="21">
        <v>1</v>
      </c>
      <c r="C13" s="20">
        <v>7.81</v>
      </c>
      <c r="D13" s="43">
        <v>8.25</v>
      </c>
      <c r="E13" s="167">
        <v>8.7100000000000009</v>
      </c>
      <c r="F13" s="167">
        <v>10.06</v>
      </c>
      <c r="G13" s="101">
        <f>F13/E13-1</f>
        <v>0.1549942594718714</v>
      </c>
      <c r="H13" s="5"/>
      <c r="I13" s="5"/>
      <c r="J13" s="5"/>
      <c r="K13" s="5"/>
      <c r="L13" s="5"/>
      <c r="M13" s="5"/>
      <c r="N13" s="5"/>
      <c r="O13" s="5"/>
      <c r="P13" s="5"/>
      <c r="Q13" s="6"/>
      <c r="R13" s="6"/>
      <c r="S13" s="42"/>
      <c r="T13" s="42"/>
      <c r="U13" s="42"/>
      <c r="V13" s="22"/>
    </row>
    <row r="14" spans="1:23" ht="11.5" customHeight="1">
      <c r="A14" s="156"/>
      <c r="B14" s="21">
        <v>2</v>
      </c>
      <c r="C14" s="20">
        <v>7.8133333333333299</v>
      </c>
      <c r="D14" s="43">
        <v>8.24</v>
      </c>
      <c r="E14" s="167">
        <v>8.69</v>
      </c>
      <c r="F14" s="167">
        <v>10.37</v>
      </c>
      <c r="G14" s="101">
        <f>F14/E14-1</f>
        <v>0.19332566168009202</v>
      </c>
      <c r="H14" s="5"/>
      <c r="I14" s="5"/>
      <c r="J14" s="5"/>
      <c r="K14" s="5"/>
      <c r="L14" s="5"/>
      <c r="M14" s="5"/>
      <c r="N14" s="5"/>
      <c r="O14" s="5"/>
      <c r="P14" s="5"/>
      <c r="Q14" s="44"/>
      <c r="R14" s="6"/>
      <c r="S14" s="42"/>
      <c r="T14" s="42"/>
      <c r="U14" s="42"/>
      <c r="V14" s="22"/>
    </row>
    <row r="15" spans="1:23" ht="11.5" customHeight="1">
      <c r="A15" s="156"/>
      <c r="B15" s="21">
        <v>3</v>
      </c>
      <c r="C15" s="20">
        <v>7.8466666666666702</v>
      </c>
      <c r="D15" s="43">
        <v>8.26</v>
      </c>
      <c r="E15" s="167">
        <v>8.82</v>
      </c>
      <c r="F15" s="167">
        <v>10.38</v>
      </c>
      <c r="G15" s="101">
        <f t="shared" ref="G15:G36" si="0">F15/E15-1</f>
        <v>0.1768707482993197</v>
      </c>
      <c r="H15" s="5"/>
      <c r="I15" s="5"/>
      <c r="J15" s="5"/>
      <c r="K15" s="5"/>
      <c r="L15" s="5"/>
      <c r="M15" s="5"/>
      <c r="N15" s="5"/>
      <c r="O15" s="5"/>
      <c r="P15" s="5"/>
      <c r="Q15" s="44"/>
      <c r="R15" s="6"/>
      <c r="S15" s="42"/>
      <c r="T15" s="42"/>
      <c r="U15" s="42"/>
      <c r="V15" s="22"/>
    </row>
    <row r="16" spans="1:23" ht="11.5" customHeight="1">
      <c r="A16" s="157"/>
      <c r="B16" s="23">
        <v>4</v>
      </c>
      <c r="C16" s="20">
        <v>7.7966666666666704</v>
      </c>
      <c r="D16" s="45">
        <v>8.39</v>
      </c>
      <c r="E16" s="168">
        <v>8.64</v>
      </c>
      <c r="F16" s="168">
        <v>10.53</v>
      </c>
      <c r="G16" s="184">
        <f t="shared" si="0"/>
        <v>0.21874999999999978</v>
      </c>
      <c r="H16" s="5"/>
      <c r="I16" s="5"/>
      <c r="J16" s="5"/>
      <c r="K16" s="5"/>
      <c r="L16" s="5"/>
      <c r="M16" s="5"/>
      <c r="N16" s="5"/>
      <c r="O16" s="5"/>
      <c r="P16" s="5"/>
      <c r="Q16" s="44"/>
      <c r="R16" s="6"/>
      <c r="S16" s="42"/>
      <c r="T16" s="42"/>
      <c r="U16" s="42"/>
      <c r="V16" s="22"/>
    </row>
    <row r="17" spans="1:25" ht="11.5" customHeight="1">
      <c r="A17" s="156" t="s">
        <v>24</v>
      </c>
      <c r="B17" s="19">
        <v>5</v>
      </c>
      <c r="C17" s="25">
        <v>7.7833333333333297</v>
      </c>
      <c r="D17" s="41">
        <v>8.39</v>
      </c>
      <c r="E17" s="169">
        <v>8.65</v>
      </c>
      <c r="F17" s="169">
        <v>10.42</v>
      </c>
      <c r="G17" s="185">
        <f t="shared" si="0"/>
        <v>0.20462427745664735</v>
      </c>
      <c r="H17" s="5"/>
      <c r="I17" s="5"/>
      <c r="J17" s="5"/>
      <c r="K17" s="5"/>
      <c r="L17" s="5"/>
      <c r="M17" s="5"/>
      <c r="N17" s="5"/>
      <c r="O17" s="5"/>
      <c r="P17" s="5"/>
      <c r="Q17" s="44"/>
      <c r="R17" s="6"/>
      <c r="S17" s="42"/>
      <c r="T17" s="42"/>
      <c r="U17" s="42"/>
      <c r="V17" s="22"/>
    </row>
    <row r="18" spans="1:25" ht="11.5" customHeight="1">
      <c r="A18" s="156"/>
      <c r="B18" s="21">
        <v>6</v>
      </c>
      <c r="C18" s="20">
        <v>7.8333333333333304</v>
      </c>
      <c r="D18" s="43">
        <v>8.3800000000000008</v>
      </c>
      <c r="E18" s="167">
        <v>8.6999999999999993</v>
      </c>
      <c r="F18" s="167">
        <v>10.39</v>
      </c>
      <c r="G18" s="101">
        <f t="shared" si="0"/>
        <v>0.19425287356321852</v>
      </c>
      <c r="H18" s="5"/>
      <c r="I18" s="5"/>
      <c r="J18" s="5"/>
      <c r="K18" s="5"/>
      <c r="L18" s="5"/>
      <c r="M18" s="5"/>
      <c r="N18" s="5"/>
      <c r="O18" s="5"/>
      <c r="P18" s="5"/>
      <c r="Q18" s="44"/>
      <c r="R18" s="6"/>
      <c r="S18" s="42"/>
      <c r="T18" s="42"/>
      <c r="U18" s="42"/>
      <c r="V18" s="22"/>
    </row>
    <row r="19" spans="1:25" ht="11.5" customHeight="1">
      <c r="A19" s="156"/>
      <c r="B19" s="21">
        <v>7</v>
      </c>
      <c r="C19" s="20">
        <v>7.7633333333333301</v>
      </c>
      <c r="D19" s="43">
        <v>8.35</v>
      </c>
      <c r="E19" s="167">
        <v>8.77</v>
      </c>
      <c r="F19" s="167">
        <v>10.54</v>
      </c>
      <c r="G19" s="101">
        <f t="shared" si="0"/>
        <v>0.20182440136830104</v>
      </c>
      <c r="H19" s="6"/>
      <c r="I19" s="6"/>
      <c r="J19" s="6"/>
      <c r="K19" s="6"/>
      <c r="L19" s="6"/>
      <c r="M19" s="6"/>
      <c r="N19" s="6"/>
      <c r="O19" s="6"/>
      <c r="P19" s="6"/>
      <c r="Q19" s="44"/>
      <c r="R19" s="6"/>
      <c r="S19" s="42"/>
      <c r="T19" s="42"/>
      <c r="U19" s="42"/>
      <c r="V19" s="22"/>
    </row>
    <row r="20" spans="1:25" ht="11.5" customHeight="1">
      <c r="A20" s="157"/>
      <c r="B20" s="23">
        <v>8</v>
      </c>
      <c r="C20" s="24">
        <v>7.72</v>
      </c>
      <c r="D20" s="45">
        <v>8.3800000000000008</v>
      </c>
      <c r="E20" s="168">
        <v>8.8699999999999992</v>
      </c>
      <c r="F20" s="168">
        <v>10.71</v>
      </c>
      <c r="G20" s="184">
        <f t="shared" si="0"/>
        <v>0.20744081172491557</v>
      </c>
      <c r="H20" s="5"/>
      <c r="I20" s="5"/>
      <c r="J20" s="5"/>
      <c r="K20" s="5"/>
      <c r="L20" s="5"/>
      <c r="M20" s="5"/>
      <c r="N20" s="5"/>
      <c r="O20" s="5"/>
      <c r="P20" s="5"/>
      <c r="Q20" s="44"/>
      <c r="R20" s="6"/>
      <c r="S20" s="42"/>
      <c r="T20" s="42"/>
      <c r="U20" s="42"/>
      <c r="V20" s="22"/>
    </row>
    <row r="21" spans="1:25" ht="11.5" customHeight="1">
      <c r="A21" s="156" t="s">
        <v>7</v>
      </c>
      <c r="B21" s="19">
        <v>9</v>
      </c>
      <c r="C21" s="20">
        <v>7.81</v>
      </c>
      <c r="D21" s="43">
        <v>8.35</v>
      </c>
      <c r="E21" s="167">
        <v>8.7799999999999994</v>
      </c>
      <c r="F21" s="167">
        <v>10.61</v>
      </c>
      <c r="G21" s="101">
        <f t="shared" si="0"/>
        <v>0.2084282460136675</v>
      </c>
      <c r="H21" s="5"/>
      <c r="I21" s="5"/>
      <c r="J21" s="5"/>
      <c r="K21" s="5"/>
      <c r="L21" s="5"/>
      <c r="M21" s="5"/>
      <c r="N21" s="5"/>
      <c r="O21" s="5"/>
      <c r="P21" s="5"/>
      <c r="Q21" s="44"/>
      <c r="R21" s="6"/>
      <c r="S21" s="42"/>
      <c r="T21" s="42"/>
      <c r="U21" s="42"/>
      <c r="V21" s="22"/>
    </row>
    <row r="22" spans="1:25" ht="11.5" customHeight="1">
      <c r="A22" s="156"/>
      <c r="B22" s="21">
        <v>10</v>
      </c>
      <c r="C22" s="20">
        <v>7.8033333333333301</v>
      </c>
      <c r="D22" s="43">
        <v>8.35</v>
      </c>
      <c r="E22" s="167">
        <v>8.85</v>
      </c>
      <c r="F22" s="167">
        <v>10.57</v>
      </c>
      <c r="G22" s="101">
        <f t="shared" si="0"/>
        <v>0.19435028248587582</v>
      </c>
      <c r="H22" s="5"/>
      <c r="I22" s="5"/>
      <c r="J22" s="5"/>
      <c r="K22" s="5"/>
      <c r="L22" s="5"/>
      <c r="M22" s="5"/>
      <c r="N22" s="5"/>
      <c r="O22" s="5"/>
      <c r="P22" s="5"/>
      <c r="Q22" s="44"/>
      <c r="R22" s="6"/>
      <c r="S22" s="42"/>
      <c r="T22" s="42"/>
      <c r="U22" s="42"/>
      <c r="V22" s="22"/>
    </row>
    <row r="23" spans="1:25" ht="11.5" customHeight="1">
      <c r="A23" s="156"/>
      <c r="B23" s="21">
        <v>11</v>
      </c>
      <c r="C23" s="20">
        <v>7.7366666666666699</v>
      </c>
      <c r="D23" s="43">
        <v>8.33</v>
      </c>
      <c r="E23" s="167">
        <v>8.74</v>
      </c>
      <c r="F23" s="167">
        <v>10.62</v>
      </c>
      <c r="G23" s="101">
        <f t="shared" si="0"/>
        <v>0.21510297482837526</v>
      </c>
      <c r="H23" s="5"/>
      <c r="I23" s="5"/>
      <c r="J23" s="5"/>
      <c r="K23" s="5"/>
      <c r="L23" s="5"/>
      <c r="M23" s="5"/>
      <c r="N23" s="5"/>
      <c r="O23" s="5"/>
      <c r="P23" s="5"/>
      <c r="Q23" s="44"/>
      <c r="R23" s="6"/>
      <c r="S23" s="42"/>
      <c r="T23" s="42"/>
      <c r="U23" s="42"/>
      <c r="V23" s="22"/>
    </row>
    <row r="24" spans="1:25" ht="11.5" customHeight="1">
      <c r="A24" s="157"/>
      <c r="B24" s="23">
        <v>12</v>
      </c>
      <c r="C24" s="20">
        <v>7.7033333333333296</v>
      </c>
      <c r="D24" s="45">
        <v>8.36</v>
      </c>
      <c r="E24" s="168">
        <v>8.8000000000000007</v>
      </c>
      <c r="F24" s="168">
        <v>10.65</v>
      </c>
      <c r="G24" s="184">
        <f t="shared" si="0"/>
        <v>0.21022727272727271</v>
      </c>
      <c r="H24" s="5"/>
      <c r="I24" s="5"/>
      <c r="J24" s="5"/>
      <c r="K24" s="5"/>
      <c r="L24" s="5"/>
      <c r="M24" s="5"/>
      <c r="N24" s="5"/>
      <c r="O24" s="5"/>
      <c r="P24" s="5"/>
      <c r="Q24" s="44"/>
      <c r="R24" s="6"/>
      <c r="S24" s="42"/>
      <c r="T24" s="42"/>
      <c r="U24" s="42"/>
      <c r="V24" s="22"/>
    </row>
    <row r="25" spans="1:25" ht="11.5" customHeight="1">
      <c r="A25" s="156" t="s">
        <v>8</v>
      </c>
      <c r="B25" s="19">
        <v>13</v>
      </c>
      <c r="C25" s="25">
        <v>7.8</v>
      </c>
      <c r="D25" s="41">
        <v>8.39</v>
      </c>
      <c r="E25" s="169">
        <v>8.9</v>
      </c>
      <c r="F25" s="169">
        <v>10.55</v>
      </c>
      <c r="G25" s="101">
        <f t="shared" si="0"/>
        <v>0.18539325842696641</v>
      </c>
      <c r="Q25" s="27"/>
      <c r="R25" s="6"/>
      <c r="S25" s="46"/>
      <c r="T25" s="47"/>
      <c r="U25" s="47"/>
      <c r="V25" s="22"/>
    </row>
    <row r="26" spans="1:25" ht="11.5" customHeight="1">
      <c r="A26" s="156"/>
      <c r="B26" s="21">
        <v>14</v>
      </c>
      <c r="C26" s="20">
        <v>7.7566666666666704</v>
      </c>
      <c r="D26" s="43">
        <v>8.36</v>
      </c>
      <c r="E26" s="167">
        <v>8.9</v>
      </c>
      <c r="F26" s="167">
        <v>10.06</v>
      </c>
      <c r="G26" s="101">
        <f t="shared" si="0"/>
        <v>0.13033707865168531</v>
      </c>
      <c r="Q26" s="27"/>
      <c r="R26" s="6"/>
      <c r="S26" s="47"/>
      <c r="T26" s="47"/>
      <c r="U26" s="47"/>
      <c r="V26" s="22"/>
    </row>
    <row r="27" spans="1:25" ht="11.5" customHeight="1">
      <c r="A27" s="156"/>
      <c r="B27" s="21">
        <v>15</v>
      </c>
      <c r="C27" s="20">
        <v>7.6933333333333298</v>
      </c>
      <c r="D27" s="43">
        <v>8.26</v>
      </c>
      <c r="E27" s="167">
        <v>8.76</v>
      </c>
      <c r="F27" s="176">
        <v>10.25</v>
      </c>
      <c r="G27" s="101">
        <f t="shared" si="0"/>
        <v>0.17009132420091322</v>
      </c>
      <c r="H27" s="65"/>
      <c r="I27" s="5"/>
      <c r="M27" s="5"/>
      <c r="N27" s="5"/>
      <c r="Q27" s="27"/>
      <c r="R27" s="6"/>
      <c r="S27" s="47"/>
      <c r="T27" s="47"/>
      <c r="U27" s="47"/>
      <c r="V27" s="22"/>
    </row>
    <row r="28" spans="1:25" ht="11.5" customHeight="1">
      <c r="A28" s="157"/>
      <c r="B28" s="23">
        <v>16</v>
      </c>
      <c r="C28" s="24">
        <v>7.71</v>
      </c>
      <c r="D28" s="45">
        <v>8.1</v>
      </c>
      <c r="E28" s="168">
        <v>8.66</v>
      </c>
      <c r="F28" s="177">
        <v>10.25</v>
      </c>
      <c r="G28" s="184">
        <f t="shared" si="0"/>
        <v>0.18360277136258651</v>
      </c>
      <c r="H28" s="26"/>
      <c r="I28" s="5"/>
      <c r="J28" s="26"/>
      <c r="K28" s="26"/>
      <c r="L28" s="26"/>
      <c r="M28" s="5"/>
      <c r="N28" s="5"/>
      <c r="Q28" s="27"/>
      <c r="R28" s="6"/>
      <c r="S28" s="47"/>
      <c r="T28" s="48"/>
      <c r="U28" s="49"/>
      <c r="V28" s="22"/>
    </row>
    <row r="29" spans="1:25" ht="11.5" customHeight="1">
      <c r="A29" s="158" t="s">
        <v>9</v>
      </c>
      <c r="B29" s="19">
        <v>17</v>
      </c>
      <c r="C29" s="20">
        <v>7.7</v>
      </c>
      <c r="D29" s="43">
        <v>8.1</v>
      </c>
      <c r="E29" s="167">
        <v>8.67</v>
      </c>
      <c r="F29" s="176">
        <v>10</v>
      </c>
      <c r="G29" s="101">
        <f t="shared" si="0"/>
        <v>0.15340253748558252</v>
      </c>
      <c r="H29" s="368"/>
      <c r="I29" s="368"/>
      <c r="J29" s="368"/>
      <c r="K29" s="368"/>
      <c r="L29" s="368"/>
      <c r="M29" s="368" t="s">
        <v>25</v>
      </c>
      <c r="N29" s="373"/>
      <c r="O29" s="373"/>
      <c r="P29" s="373"/>
      <c r="Q29" s="50"/>
      <c r="R29" s="6"/>
      <c r="S29" s="47"/>
      <c r="T29" s="47"/>
      <c r="U29" s="46"/>
      <c r="V29" s="22"/>
    </row>
    <row r="30" spans="1:25" ht="11.5" customHeight="1">
      <c r="A30" s="159"/>
      <c r="B30" s="21">
        <v>18</v>
      </c>
      <c r="C30" s="20">
        <v>7.6533333333333298</v>
      </c>
      <c r="D30" s="43">
        <v>8.09</v>
      </c>
      <c r="E30" s="167">
        <v>8.7200000000000006</v>
      </c>
      <c r="F30" s="176">
        <v>10.050000000000001</v>
      </c>
      <c r="G30" s="101">
        <f t="shared" si="0"/>
        <v>0.15252293577981657</v>
      </c>
      <c r="H30" s="5"/>
      <c r="I30" s="373"/>
      <c r="J30" s="373"/>
      <c r="K30" s="373"/>
      <c r="L30" s="373"/>
      <c r="M30" s="373"/>
      <c r="N30" s="373"/>
      <c r="O30" s="373"/>
      <c r="P30" s="373"/>
      <c r="Q30" s="51"/>
      <c r="R30" s="52"/>
      <c r="S30" s="40"/>
      <c r="T30" s="40"/>
      <c r="U30" s="40"/>
      <c r="V30" s="22"/>
      <c r="W30" s="5"/>
      <c r="X30" s="5"/>
      <c r="Y30" s="5"/>
    </row>
    <row r="31" spans="1:25" s="5" customFormat="1" ht="11.5" customHeight="1">
      <c r="A31" s="190"/>
      <c r="B31" s="21">
        <v>19</v>
      </c>
      <c r="C31" s="20">
        <v>7.6666666666666696</v>
      </c>
      <c r="D31" s="43">
        <v>8.15</v>
      </c>
      <c r="E31" s="167">
        <v>8.7799999999999994</v>
      </c>
      <c r="F31" s="176">
        <v>9.8000000000000007</v>
      </c>
      <c r="G31" s="101">
        <f t="shared" si="0"/>
        <v>0.1161731207289296</v>
      </c>
      <c r="Q31" s="6"/>
      <c r="R31" s="53"/>
      <c r="S31" s="40"/>
      <c r="T31" s="40"/>
      <c r="U31" s="54"/>
      <c r="V31" s="22"/>
      <c r="W31" s="1"/>
      <c r="X31" s="1"/>
      <c r="Y31" s="1"/>
    </row>
    <row r="32" spans="1:25" ht="11.5" customHeight="1">
      <c r="A32" s="156"/>
      <c r="B32" s="21">
        <v>20</v>
      </c>
      <c r="C32" s="20">
        <v>7.74</v>
      </c>
      <c r="D32" s="43">
        <v>8.02</v>
      </c>
      <c r="E32" s="167">
        <v>8.67</v>
      </c>
      <c r="F32" s="176">
        <v>9.92</v>
      </c>
      <c r="G32" s="101">
        <f t="shared" si="0"/>
        <v>0.14417531718569787</v>
      </c>
      <c r="H32" s="5"/>
      <c r="J32" s="5"/>
      <c r="K32" s="5"/>
      <c r="L32" s="5"/>
      <c r="M32" s="5"/>
      <c r="N32" s="5"/>
      <c r="O32" s="5"/>
      <c r="P32" s="5"/>
      <c r="Q32" s="44"/>
      <c r="R32" s="6"/>
      <c r="S32" s="55"/>
      <c r="T32" s="55"/>
      <c r="U32" s="55"/>
      <c r="V32" s="22"/>
    </row>
    <row r="33" spans="1:28" ht="11.5" customHeight="1">
      <c r="A33" s="157"/>
      <c r="B33" s="23">
        <v>21</v>
      </c>
      <c r="C33" s="20">
        <v>7.7066666666666697</v>
      </c>
      <c r="D33" s="45">
        <v>8.17</v>
      </c>
      <c r="E33" s="168">
        <v>8.81</v>
      </c>
      <c r="F33" s="177">
        <v>9.68</v>
      </c>
      <c r="G33" s="184">
        <f t="shared" si="0"/>
        <v>9.8751418842224714E-2</v>
      </c>
      <c r="H33" s="5"/>
      <c r="J33" s="5"/>
      <c r="K33" s="5"/>
      <c r="L33" s="5"/>
      <c r="M33" s="5"/>
      <c r="N33" s="5"/>
      <c r="O33" s="5"/>
      <c r="P33" s="5"/>
      <c r="Q33" s="44"/>
      <c r="R33" s="6"/>
      <c r="S33" s="55"/>
      <c r="T33" s="55"/>
      <c r="U33" s="55"/>
      <c r="V33" s="22"/>
      <c r="W33" s="29"/>
      <c r="X33" s="29"/>
      <c r="Y33" s="29"/>
    </row>
    <row r="34" spans="1:28" ht="11.5" customHeight="1">
      <c r="A34" s="156" t="s">
        <v>10</v>
      </c>
      <c r="B34" s="19">
        <v>22</v>
      </c>
      <c r="C34" s="25">
        <v>7.6133333333333297</v>
      </c>
      <c r="D34" s="41">
        <v>8.19</v>
      </c>
      <c r="E34" s="169">
        <v>8.81</v>
      </c>
      <c r="F34" s="178">
        <v>9.6300000000000008</v>
      </c>
      <c r="G34" s="101">
        <f t="shared" si="0"/>
        <v>9.3076049943246364E-2</v>
      </c>
      <c r="H34" s="5"/>
      <c r="I34" s="29"/>
      <c r="J34" s="29"/>
      <c r="K34" s="29"/>
      <c r="L34" s="29"/>
      <c r="M34" s="29"/>
      <c r="N34" s="29"/>
      <c r="O34" s="29"/>
      <c r="P34" s="29"/>
      <c r="Q34" s="29"/>
      <c r="R34" s="29"/>
      <c r="S34" s="29"/>
      <c r="T34" s="29"/>
      <c r="U34" s="29"/>
      <c r="V34" s="22"/>
      <c r="Z34" s="29"/>
      <c r="AA34" s="29"/>
      <c r="AB34" s="29"/>
    </row>
    <row r="35" spans="1:28" ht="11.5" customHeight="1">
      <c r="A35" s="156"/>
      <c r="B35" s="21">
        <v>23</v>
      </c>
      <c r="C35" s="20">
        <v>7.5766666666666698</v>
      </c>
      <c r="D35" s="43">
        <v>8.17</v>
      </c>
      <c r="E35" s="167">
        <v>8.82</v>
      </c>
      <c r="F35" s="176">
        <v>10.15</v>
      </c>
      <c r="G35" s="101">
        <f t="shared" si="0"/>
        <v>0.1507936507936507</v>
      </c>
      <c r="H35" s="5"/>
      <c r="J35" s="65"/>
      <c r="V35" s="22"/>
    </row>
    <row r="36" spans="1:28" ht="11.5" customHeight="1">
      <c r="A36" s="156"/>
      <c r="B36" s="21">
        <v>24</v>
      </c>
      <c r="C36" s="20">
        <v>7.5633333333333299</v>
      </c>
      <c r="D36" s="43">
        <v>8.07</v>
      </c>
      <c r="E36" s="167">
        <v>8.73</v>
      </c>
      <c r="F36" s="176">
        <v>9.77</v>
      </c>
      <c r="G36" s="101">
        <f t="shared" si="0"/>
        <v>0.11912943871706738</v>
      </c>
      <c r="H36" s="5"/>
      <c r="T36" s="56"/>
      <c r="U36" s="56"/>
      <c r="V36" s="22"/>
    </row>
    <row r="37" spans="1:28" ht="11.5" customHeight="1">
      <c r="A37" s="157"/>
      <c r="B37" s="23">
        <v>25</v>
      </c>
      <c r="C37" s="24">
        <v>7.5966666666666702</v>
      </c>
      <c r="D37" s="45">
        <v>8.15</v>
      </c>
      <c r="E37" s="168">
        <v>8.7200000000000006</v>
      </c>
      <c r="F37" s="177">
        <v>9.82</v>
      </c>
      <c r="G37" s="184">
        <f>F37/E37-1</f>
        <v>0.12614678899082565</v>
      </c>
      <c r="H37" s="65"/>
      <c r="V37" s="22"/>
    </row>
    <row r="38" spans="1:28" ht="11.5" customHeight="1">
      <c r="A38" s="156" t="s">
        <v>27</v>
      </c>
      <c r="B38" s="21">
        <v>26</v>
      </c>
      <c r="C38" s="20">
        <v>7.5466666666666704</v>
      </c>
      <c r="D38" s="43">
        <v>8.16</v>
      </c>
      <c r="E38" s="167">
        <v>8.84</v>
      </c>
      <c r="F38" s="176"/>
      <c r="G38" s="101"/>
      <c r="H38" s="6"/>
      <c r="K38" s="1" t="s">
        <v>26</v>
      </c>
      <c r="L38" s="29"/>
      <c r="P38" s="29"/>
      <c r="V38" s="22"/>
      <c r="X38" s="29"/>
    </row>
    <row r="39" spans="1:28" ht="11.5" customHeight="1">
      <c r="A39" s="156"/>
      <c r="B39" s="21">
        <v>27</v>
      </c>
      <c r="C39" s="20">
        <v>7.4866666666666699</v>
      </c>
      <c r="D39" s="43">
        <v>8.14</v>
      </c>
      <c r="E39" s="167">
        <v>8.74</v>
      </c>
      <c r="F39" s="176"/>
      <c r="G39" s="101"/>
      <c r="H39" s="5"/>
      <c r="L39" s="29"/>
      <c r="P39" s="29"/>
      <c r="T39" s="29"/>
      <c r="V39" s="22"/>
      <c r="AB39" s="29"/>
    </row>
    <row r="40" spans="1:28" ht="11.5" customHeight="1">
      <c r="A40" s="156"/>
      <c r="B40" s="21">
        <v>28</v>
      </c>
      <c r="C40" s="20">
        <v>7.4433333333333298</v>
      </c>
      <c r="D40" s="43">
        <v>8.15</v>
      </c>
      <c r="E40" s="167">
        <v>8.56</v>
      </c>
      <c r="F40" s="176"/>
      <c r="G40" s="101"/>
      <c r="H40" s="5"/>
      <c r="L40" s="5"/>
      <c r="M40" s="5"/>
      <c r="N40" s="5"/>
      <c r="O40" s="5"/>
      <c r="P40" s="5"/>
      <c r="Q40" s="44"/>
      <c r="R40" s="6"/>
      <c r="S40" s="55"/>
      <c r="T40" s="55"/>
      <c r="U40" s="55"/>
      <c r="V40" s="22"/>
    </row>
    <row r="41" spans="1:28" ht="11.5" customHeight="1">
      <c r="A41" s="156"/>
      <c r="B41" s="21">
        <v>29</v>
      </c>
      <c r="C41" s="20">
        <v>7.46</v>
      </c>
      <c r="D41" s="43">
        <v>8.15</v>
      </c>
      <c r="E41" s="167">
        <v>8.69</v>
      </c>
      <c r="F41" s="176"/>
      <c r="G41" s="101"/>
      <c r="H41" s="5"/>
      <c r="I41" s="29"/>
      <c r="J41" s="29"/>
      <c r="L41" s="29"/>
      <c r="M41" s="29"/>
      <c r="N41" s="29"/>
      <c r="O41" s="29"/>
      <c r="P41" s="29"/>
      <c r="Q41" s="29"/>
      <c r="R41" s="29"/>
      <c r="S41" s="29"/>
      <c r="T41" s="29"/>
      <c r="U41" s="29"/>
      <c r="V41" s="22"/>
    </row>
    <row r="42" spans="1:28" ht="11.5" customHeight="1">
      <c r="A42" s="157"/>
      <c r="B42" s="23">
        <v>30</v>
      </c>
      <c r="C42" s="28">
        <v>7.3733333333333304</v>
      </c>
      <c r="D42" s="45">
        <v>8.02</v>
      </c>
      <c r="E42" s="168">
        <v>8.59</v>
      </c>
      <c r="F42" s="177"/>
      <c r="G42" s="184"/>
      <c r="H42" s="5"/>
      <c r="U42" s="29"/>
      <c r="V42" s="22"/>
    </row>
    <row r="43" spans="1:28" ht="11.5" customHeight="1">
      <c r="A43" s="156" t="s">
        <v>28</v>
      </c>
      <c r="B43" s="19">
        <v>31</v>
      </c>
      <c r="C43" s="25">
        <v>7.4833333333333298</v>
      </c>
      <c r="D43" s="41">
        <v>8.06</v>
      </c>
      <c r="E43" s="169">
        <v>8.6</v>
      </c>
      <c r="F43" s="178"/>
      <c r="G43" s="185"/>
      <c r="H43" s="5"/>
      <c r="J43" s="56"/>
      <c r="K43" s="56"/>
      <c r="L43" s="56"/>
      <c r="M43" s="56"/>
      <c r="N43" s="56"/>
      <c r="O43" s="56"/>
      <c r="P43" s="56"/>
      <c r="U43" s="29"/>
      <c r="V43" s="22"/>
    </row>
    <row r="44" spans="1:28" ht="11.5" customHeight="1">
      <c r="A44" s="156"/>
      <c r="B44" s="21">
        <v>32</v>
      </c>
      <c r="C44" s="20">
        <v>7.5133333333333301</v>
      </c>
      <c r="D44" s="43">
        <v>8.16</v>
      </c>
      <c r="E44" s="167">
        <v>8.66</v>
      </c>
      <c r="F44" s="176"/>
      <c r="G44" s="101"/>
      <c r="U44" s="29"/>
      <c r="V44" s="22"/>
    </row>
    <row r="45" spans="1:28" ht="11.5" customHeight="1">
      <c r="A45" s="156"/>
      <c r="B45" s="21">
        <v>33</v>
      </c>
      <c r="C45" s="20">
        <v>7.4866666666666699</v>
      </c>
      <c r="D45" s="43">
        <v>8.16</v>
      </c>
      <c r="E45" s="167">
        <v>8.7200000000000006</v>
      </c>
      <c r="F45" s="176"/>
      <c r="G45" s="101"/>
      <c r="V45" s="22"/>
    </row>
    <row r="46" spans="1:28" ht="11.5" customHeight="1">
      <c r="A46" s="156"/>
      <c r="B46" s="21">
        <v>34</v>
      </c>
      <c r="C46" s="20">
        <v>7.4833333333333298</v>
      </c>
      <c r="D46" s="43">
        <v>8.17</v>
      </c>
      <c r="E46" s="167">
        <v>8.6999999999999993</v>
      </c>
      <c r="F46" s="176"/>
      <c r="G46" s="101"/>
      <c r="L46" s="29"/>
      <c r="V46" s="22"/>
    </row>
    <row r="47" spans="1:28" ht="11.5" customHeight="1">
      <c r="A47" s="157"/>
      <c r="B47" s="23">
        <v>35</v>
      </c>
      <c r="C47" s="24">
        <v>7.5733333333333297</v>
      </c>
      <c r="D47" s="45">
        <v>8.23</v>
      </c>
      <c r="E47" s="168">
        <v>8.83</v>
      </c>
      <c r="F47" s="177"/>
      <c r="G47" s="184"/>
      <c r="Q47" s="27"/>
      <c r="R47" s="6"/>
      <c r="S47" s="47"/>
      <c r="T47" s="47"/>
      <c r="U47" s="47"/>
      <c r="V47" s="22"/>
    </row>
    <row r="48" spans="1:28" ht="11.5" customHeight="1">
      <c r="A48" s="156" t="s">
        <v>29</v>
      </c>
      <c r="B48" s="21">
        <v>36</v>
      </c>
      <c r="C48" s="20">
        <v>7.6566666666666698</v>
      </c>
      <c r="D48" s="43">
        <v>8.2200000000000006</v>
      </c>
      <c r="E48" s="167">
        <v>9.15</v>
      </c>
      <c r="F48" s="176"/>
      <c r="G48" s="101"/>
      <c r="Q48" s="27"/>
      <c r="R48" s="6"/>
      <c r="S48" s="47"/>
      <c r="T48" s="47"/>
      <c r="U48" s="47"/>
      <c r="V48" s="22"/>
    </row>
    <row r="49" spans="1:22" ht="11.5" customHeight="1">
      <c r="A49" s="156"/>
      <c r="B49" s="21">
        <v>37</v>
      </c>
      <c r="C49" s="20">
        <v>7.6633333333333304</v>
      </c>
      <c r="D49" s="43">
        <v>8.25</v>
      </c>
      <c r="E49" s="167">
        <v>9.25</v>
      </c>
      <c r="F49" s="176"/>
      <c r="G49" s="101"/>
      <c r="Q49" s="27"/>
      <c r="R49" s="6"/>
      <c r="S49" s="47"/>
      <c r="T49" s="47"/>
      <c r="U49" s="47"/>
      <c r="V49" s="22"/>
    </row>
    <row r="50" spans="1:22" ht="11.5" customHeight="1">
      <c r="A50" s="156"/>
      <c r="B50" s="21">
        <v>38</v>
      </c>
      <c r="C50" s="20">
        <v>7.72</v>
      </c>
      <c r="D50" s="43">
        <v>8.23</v>
      </c>
      <c r="E50" s="167">
        <v>9.1199999999999992</v>
      </c>
      <c r="F50" s="176"/>
      <c r="G50" s="101"/>
      <c r="Q50" s="27"/>
      <c r="R50" s="6"/>
      <c r="S50" s="47"/>
      <c r="T50" s="47"/>
      <c r="U50" s="47"/>
      <c r="V50" s="22"/>
    </row>
    <row r="51" spans="1:22" ht="11.5" customHeight="1">
      <c r="A51" s="156"/>
      <c r="B51" s="21">
        <v>39</v>
      </c>
      <c r="C51" s="20">
        <v>7.7633333333333301</v>
      </c>
      <c r="D51" s="43">
        <v>8.2200000000000006</v>
      </c>
      <c r="E51" s="167">
        <v>9.15</v>
      </c>
      <c r="F51" s="176"/>
      <c r="G51" s="101"/>
      <c r="Q51" s="27"/>
      <c r="R51" s="6"/>
      <c r="S51" s="47"/>
      <c r="T51" s="47"/>
      <c r="U51" s="47"/>
      <c r="V51" s="22"/>
    </row>
    <row r="52" spans="1:22" ht="11.5" customHeight="1">
      <c r="A52" s="157"/>
      <c r="B52" s="23">
        <v>40</v>
      </c>
      <c r="C52" s="20">
        <v>7.9266666666666703</v>
      </c>
      <c r="D52" s="45">
        <v>8.27</v>
      </c>
      <c r="E52" s="168">
        <v>9.33</v>
      </c>
      <c r="F52" s="177"/>
      <c r="G52" s="184"/>
      <c r="Q52" s="27"/>
      <c r="R52" s="6"/>
      <c r="S52" s="47"/>
      <c r="T52" s="47"/>
      <c r="U52" s="47"/>
      <c r="V52" s="22"/>
    </row>
    <row r="53" spans="1:22" ht="11.5" customHeight="1">
      <c r="A53" s="156" t="s">
        <v>30</v>
      </c>
      <c r="B53" s="19">
        <v>41</v>
      </c>
      <c r="C53" s="25">
        <v>7.9466666666666699</v>
      </c>
      <c r="D53" s="41">
        <v>8.35</v>
      </c>
      <c r="E53" s="169">
        <v>9.35</v>
      </c>
      <c r="F53" s="178"/>
      <c r="G53" s="185"/>
      <c r="Q53" s="27"/>
      <c r="R53" s="6"/>
      <c r="S53" s="47"/>
      <c r="T53" s="47"/>
      <c r="U53" s="47"/>
      <c r="V53" s="22"/>
    </row>
    <row r="54" spans="1:22" ht="11.5" customHeight="1">
      <c r="A54" s="156"/>
      <c r="B54" s="21">
        <v>42</v>
      </c>
      <c r="C54" s="20">
        <v>7.9966666666666697</v>
      </c>
      <c r="D54" s="43">
        <v>8.31</v>
      </c>
      <c r="E54" s="167">
        <v>9.65</v>
      </c>
      <c r="F54" s="176"/>
      <c r="G54" s="101"/>
      <c r="Q54" s="27"/>
      <c r="R54" s="6"/>
      <c r="S54" s="47"/>
      <c r="T54" s="47"/>
      <c r="U54" s="47"/>
      <c r="V54" s="22"/>
    </row>
    <row r="55" spans="1:22" ht="11.5" customHeight="1">
      <c r="A55" s="156"/>
      <c r="B55" s="21">
        <v>43</v>
      </c>
      <c r="C55" s="20">
        <v>7.9866666666666699</v>
      </c>
      <c r="D55" s="43">
        <v>8.49</v>
      </c>
      <c r="E55" s="167">
        <v>9.66</v>
      </c>
      <c r="F55" s="176"/>
      <c r="G55" s="101"/>
      <c r="Q55" s="27"/>
      <c r="R55" s="6"/>
      <c r="S55" s="47"/>
      <c r="T55" s="47"/>
      <c r="U55" s="47"/>
      <c r="V55" s="22"/>
    </row>
    <row r="56" spans="1:22" ht="11.5" customHeight="1">
      <c r="A56" s="157"/>
      <c r="B56" s="23">
        <v>44</v>
      </c>
      <c r="C56" s="24">
        <v>8.02</v>
      </c>
      <c r="D56" s="45">
        <v>8.49</v>
      </c>
      <c r="E56" s="168">
        <v>9.86</v>
      </c>
      <c r="F56" s="177"/>
      <c r="G56" s="184"/>
      <c r="Q56" s="27"/>
      <c r="R56" s="6"/>
      <c r="S56" s="47"/>
      <c r="T56" s="47"/>
      <c r="U56" s="47"/>
      <c r="V56" s="22"/>
    </row>
    <row r="57" spans="1:22" ht="11.5" customHeight="1">
      <c r="A57" s="156" t="s">
        <v>31</v>
      </c>
      <c r="B57" s="19">
        <v>45</v>
      </c>
      <c r="C57" s="20">
        <v>8.0366666666666706</v>
      </c>
      <c r="D57" s="41">
        <v>8.34</v>
      </c>
      <c r="E57" s="169">
        <v>9.91</v>
      </c>
      <c r="F57" s="178"/>
      <c r="G57" s="185"/>
      <c r="Q57" s="27"/>
      <c r="R57" s="6"/>
      <c r="S57" s="47"/>
      <c r="T57" s="47"/>
      <c r="U57" s="47"/>
      <c r="V57" s="22"/>
    </row>
    <row r="58" spans="1:22" ht="11.5" customHeight="1">
      <c r="A58" s="156"/>
      <c r="B58" s="21">
        <v>46</v>
      </c>
      <c r="C58" s="20">
        <v>8.1433333333333309</v>
      </c>
      <c r="D58" s="43">
        <v>8.4600000000000009</v>
      </c>
      <c r="E58" s="167">
        <v>9.9</v>
      </c>
      <c r="F58" s="176"/>
      <c r="G58" s="101"/>
      <c r="Q58" s="27"/>
      <c r="R58" s="6"/>
      <c r="S58" s="47"/>
      <c r="T58" s="47"/>
      <c r="U58" s="47"/>
      <c r="V58" s="22"/>
    </row>
    <row r="59" spans="1:22" ht="11.5" customHeight="1">
      <c r="A59" s="156"/>
      <c r="B59" s="21">
        <v>47</v>
      </c>
      <c r="C59" s="20">
        <v>8.1366666666666703</v>
      </c>
      <c r="D59" s="43">
        <v>8.4</v>
      </c>
      <c r="E59" s="167">
        <v>10.37</v>
      </c>
      <c r="F59" s="176"/>
      <c r="G59" s="101"/>
      <c r="Q59" s="27"/>
      <c r="R59" s="6"/>
      <c r="S59" s="47"/>
      <c r="T59" s="47"/>
      <c r="U59" s="47"/>
      <c r="V59" s="22"/>
    </row>
    <row r="60" spans="1:22" ht="11.5" customHeight="1">
      <c r="A60" s="157"/>
      <c r="B60" s="23">
        <v>48</v>
      </c>
      <c r="C60" s="20">
        <v>8.1033333333333299</v>
      </c>
      <c r="D60" s="45">
        <v>8.59</v>
      </c>
      <c r="E60" s="168">
        <v>10.24</v>
      </c>
      <c r="F60" s="177"/>
      <c r="G60" s="184"/>
      <c r="Q60" s="27"/>
      <c r="R60" s="6"/>
      <c r="S60" s="47"/>
      <c r="T60" s="47"/>
      <c r="U60" s="47"/>
      <c r="V60" s="22"/>
    </row>
    <row r="61" spans="1:22" ht="11.5" customHeight="1">
      <c r="A61" s="156" t="s">
        <v>32</v>
      </c>
      <c r="B61" s="19">
        <v>49</v>
      </c>
      <c r="C61" s="25">
        <v>8.06666666666667</v>
      </c>
      <c r="D61" s="41">
        <v>8.68</v>
      </c>
      <c r="E61" s="169">
        <v>10.31</v>
      </c>
      <c r="F61" s="178"/>
      <c r="G61" s="185"/>
      <c r="Q61" s="27"/>
      <c r="R61" s="6"/>
      <c r="S61" s="47"/>
      <c r="T61" s="47"/>
      <c r="U61" s="47"/>
      <c r="V61" s="22"/>
    </row>
    <row r="62" spans="1:22" ht="11.5" customHeight="1">
      <c r="A62" s="156"/>
      <c r="B62" s="21">
        <v>50</v>
      </c>
      <c r="C62" s="20">
        <v>8.0633333333333308</v>
      </c>
      <c r="D62" s="43">
        <v>8.6199999999999992</v>
      </c>
      <c r="E62" s="167">
        <v>10.25</v>
      </c>
      <c r="F62" s="176"/>
      <c r="G62" s="101"/>
      <c r="Q62" s="27"/>
      <c r="R62" s="6"/>
      <c r="S62" s="47"/>
      <c r="T62" s="47"/>
      <c r="U62" s="47"/>
      <c r="V62" s="22"/>
    </row>
    <row r="63" spans="1:22" ht="11.5" customHeight="1">
      <c r="A63" s="156"/>
      <c r="B63" s="21">
        <v>51</v>
      </c>
      <c r="C63" s="20">
        <v>8.1233333333333295</v>
      </c>
      <c r="D63" s="43">
        <v>8.69</v>
      </c>
      <c r="E63" s="167">
        <v>10.33</v>
      </c>
      <c r="F63" s="167"/>
      <c r="G63" s="160"/>
      <c r="Q63" s="27"/>
      <c r="R63" s="6"/>
      <c r="S63" s="47"/>
      <c r="T63" s="47"/>
      <c r="U63" s="47"/>
      <c r="V63" s="22"/>
    </row>
    <row r="64" spans="1:22" ht="11.5" customHeight="1">
      <c r="A64" s="161"/>
      <c r="B64" s="162">
        <v>52</v>
      </c>
      <c r="C64" s="163">
        <v>8.0833333333333304</v>
      </c>
      <c r="D64" s="164">
        <v>8.66</v>
      </c>
      <c r="E64" s="170">
        <v>10.41</v>
      </c>
      <c r="F64" s="170"/>
      <c r="G64" s="165"/>
      <c r="Q64" s="27"/>
      <c r="R64" s="6"/>
      <c r="S64" s="47"/>
      <c r="T64" s="47"/>
      <c r="U64" s="47"/>
    </row>
    <row r="65" spans="1:21" ht="11.5" customHeight="1">
      <c r="C65" s="57"/>
      <c r="D65" s="57"/>
      <c r="E65" s="57"/>
      <c r="F65" s="57"/>
      <c r="G65" s="22"/>
      <c r="S65" s="47"/>
      <c r="T65" s="47"/>
      <c r="U65" s="47"/>
    </row>
    <row r="66" spans="1:21" ht="11.5" customHeight="1">
      <c r="A66" s="1" t="s">
        <v>33</v>
      </c>
    </row>
    <row r="67" spans="1:21">
      <c r="I67" s="30"/>
    </row>
  </sheetData>
  <sheetProtection selectLockedCells="1" selectUnlockedCells="1"/>
  <mergeCells count="10">
    <mergeCell ref="Q9:W9"/>
    <mergeCell ref="A10:H10"/>
    <mergeCell ref="Q10:W10"/>
    <mergeCell ref="H29:M29"/>
    <mergeCell ref="N29:P29"/>
    <mergeCell ref="I30:P30"/>
    <mergeCell ref="H2:L2"/>
    <mergeCell ref="H3:I3"/>
    <mergeCell ref="A7:H7"/>
    <mergeCell ref="L7:P7"/>
  </mergeCell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Méthodologie</vt:lpstr>
      <vt:lpstr>Evolution_abattages-total.bovin</vt:lpstr>
      <vt:lpstr>Evol_abattages_total_vaches</vt:lpstr>
      <vt:lpstr>cotations_Vaches_reformeP+</vt:lpstr>
      <vt:lpstr>cotations_Vaches_reformeP= </vt:lpstr>
      <vt:lpstr>Evol_abattages_total_génisses</vt:lpstr>
      <vt:lpstr>IPAMPA_aliment_bovins</vt:lpstr>
      <vt:lpstr>Evol_abattage_total_veaux</vt:lpstr>
      <vt:lpstr>cotations_Veaux_non_eleve_au_pi</vt:lpstr>
      <vt:lpstr>Evol. exportations_veaux_brouta</vt:lpstr>
      <vt:lpstr>'cotations_Vaches_reformeP+'!Excel_BuiltIn_Print_Area</vt:lpstr>
      <vt:lpstr>'cotations_Vaches_reformeP= '!Excel_BuiltIn_Print_Area</vt:lpstr>
      <vt:lpstr>cotations_Veaux_non_eleve_au_pi!Excel_BuiltIn_Print_Area</vt:lpstr>
      <vt:lpstr>'cotations_Vaches_reformeP+'!Zone_d_impression</vt:lpstr>
      <vt:lpstr>'cotations_Vaches_reformeP= '!Zone_d_impression</vt:lpstr>
      <vt:lpstr>cotations_Veaux_non_eleve_au_pi!Zone_d_impression</vt:lpstr>
      <vt:lpstr>'Evol. exportations_veaux_brouta'!Zone_d_impression</vt:lpstr>
      <vt:lpstr>Evol_abattages_total_génisses!Zone_d_impression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2026-06-25T16:24:17Z</dcterms:modified>
</cp:coreProperties>
</file>