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7-animaux\mis_a_jour_tableaux_internet\newforme2023\bovin\"/>
    </mc:Choice>
  </mc:AlternateContent>
  <bookViews>
    <workbookView xWindow="0" yWindow="0" windowWidth="25200" windowHeight="11880" tabRatio="742"/>
  </bookViews>
  <sheets>
    <sheet name="Méthodologie&amp;navigation" sheetId="1" r:id="rId1"/>
    <sheet name="Evol_abattages-total.bovin" sheetId="2" r:id="rId2"/>
    <sheet name="Evol_abattages_total_vaches" sheetId="4" r:id="rId3"/>
    <sheet name="Cotations_Vaches_reformeO " sheetId="3" r:id="rId4"/>
    <sheet name="Evol_abattages_total_génisses" sheetId="5" r:id="rId5"/>
    <sheet name="IPAMPA_aliment_bovins" sheetId="10" r:id="rId6"/>
    <sheet name="Evol_abattage_total_veaux" sheetId="6" r:id="rId7"/>
    <sheet name="Cotations_Veaux_non_eleve_au_pi" sheetId="7" r:id="rId8"/>
    <sheet name="Evol. exportations_veaux_brouta" sheetId="9" r:id="rId9"/>
  </sheets>
  <definedNames>
    <definedName name="Excel_BuiltIn_Print_Area" localSheetId="3">'Cotations_Vaches_reformeO '!$A$1:$M$65</definedName>
    <definedName name="Excel_BuiltIn_Print_Area" localSheetId="7">Cotations_Veaux_non_eleve_au_pi!$A$1:$W$66</definedName>
    <definedName name="SHARED_FORMULA_16_13_16_13_1" localSheetId="8">((#REF!/#REF!)*100)-100</definedName>
    <definedName name="SHARED_FORMULA_16_13_16_13_1">((#REF!/#REF!)*100)-100</definedName>
    <definedName name="SHARED_FORMULA_16_13_16_13_3" localSheetId="8">((#REF!/#REF!)*100)-100</definedName>
    <definedName name="SHARED_FORMULA_16_13_16_13_3">((#REF!/#REF!)*100)-100</definedName>
    <definedName name="SHARED_FORMULA_16_13_16_13_4" localSheetId="8">((#REF!/#REF!)*100)-100</definedName>
    <definedName name="SHARED_FORMULA_16_13_16_13_4">((#REF!/#REF!)*100)-100</definedName>
    <definedName name="SHARED_FORMULA_16_14_16_14_5" localSheetId="8">((#REF!/#REF!)*100)-100</definedName>
    <definedName name="SHARED_FORMULA_16_14_16_14_5">((#REF!/#REF!)*100)-100</definedName>
    <definedName name="SHARED_FORMULA_16_35_16_35_3" localSheetId="8">((#REF!/#REF!)*100)-100</definedName>
    <definedName name="SHARED_FORMULA_16_35_16_35_3">((#REF!/#REF!)*100)-100</definedName>
    <definedName name="SHARED_FORMULA_16_35_16_35_4" localSheetId="8">((#REF!/#REF!)*100)-100</definedName>
    <definedName name="SHARED_FORMULA_16_35_16_35_4">((#REF!/#REF!)*100)-100</definedName>
    <definedName name="SHARED_FORMULA_16_37_16_37_5" localSheetId="8">((#REF!/#REF!)*100)-100</definedName>
    <definedName name="SHARED_FORMULA_16_37_16_37_5">((#REF!/#REF!)*100)-100</definedName>
    <definedName name="SHARED_FORMULA_16_54_16_54_1" localSheetId="8">((#REF!/#REF!)*100)-100</definedName>
    <definedName name="SHARED_FORMULA_16_54_16_54_1">((#REF!/#REF!)*100)-100</definedName>
    <definedName name="SHARED_FORMULA_16_54_16_54_3" localSheetId="8">((#REF!/#REF!)*100)-100</definedName>
    <definedName name="SHARED_FORMULA_16_54_16_54_3">((#REF!/#REF!)*100)-100</definedName>
    <definedName name="SHARED_FORMULA_16_54_16_54_4" localSheetId="8">((#REF!/#REF!)*100)-100</definedName>
    <definedName name="SHARED_FORMULA_16_54_16_54_4">((#REF!/#REF!)*100)-100</definedName>
    <definedName name="SHARED_FORMULA_16_56_16_56_5" localSheetId="8">((#REF!/#REF!)*100)-100</definedName>
    <definedName name="SHARED_FORMULA_16_56_16_56_5">((#REF!/#REF!)*100)-100</definedName>
    <definedName name="SHARED_FORMULA_16_73_16_73_1" localSheetId="8">((#REF!/#REF!)*100)-100</definedName>
    <definedName name="SHARED_FORMULA_16_73_16_73_1">((#REF!/#REF!)*100)-100</definedName>
    <definedName name="SHARED_FORMULA_16_73_16_73_3" localSheetId="8">((#REF!/#REF!)*100)-100</definedName>
    <definedName name="SHARED_FORMULA_16_73_16_73_3">((#REF!/#REF!)*100)-100</definedName>
    <definedName name="SHARED_FORMULA_16_73_16_73_4" localSheetId="8">((#REF!/#REF!)*100)-100</definedName>
    <definedName name="SHARED_FORMULA_16_73_16_73_4">((#REF!/#REF!)*100)-100</definedName>
    <definedName name="SHARED_FORMULA_16_75_16_75_5" localSheetId="8">((#REF!/#REF!)*100)-100</definedName>
    <definedName name="SHARED_FORMULA_16_75_16_75_5">((#REF!/#REF!)*100)-100</definedName>
    <definedName name="SHARED_FORMULA_16_75_16_75_7" localSheetId="8">((#REF!/#REF!)*100)-100</definedName>
    <definedName name="SHARED_FORMULA_16_75_16_75_7">((#REF!/#REF!)*100)-100</definedName>
    <definedName name="SHARED_FORMULA_16_92_16_92_1" localSheetId="8">((#REF!/#REF!)*100)-100</definedName>
    <definedName name="SHARED_FORMULA_16_92_16_92_1">((#REF!/#REF!)*100)-100</definedName>
    <definedName name="SHARED_FORMULA_16_92_16_92_3" localSheetId="8">((#REF!/#REF!)*100)-100</definedName>
    <definedName name="SHARED_FORMULA_16_92_16_92_3">((#REF!/#REF!)*100)-100</definedName>
    <definedName name="SHARED_FORMULA_16_92_16_92_4" localSheetId="8">((#REF!/#REF!)*100)-100</definedName>
    <definedName name="SHARED_FORMULA_16_92_16_92_4">((#REF!/#REF!)*100)-100</definedName>
    <definedName name="SHARED_FORMULA_16_94_16_94_5" localSheetId="8">((#REF!/#REF!)*100)-100</definedName>
    <definedName name="SHARED_FORMULA_16_94_16_94_5">((#REF!/#REF!)*100)-100</definedName>
    <definedName name="SHARED_FORMULA_17_11_17_11_7" localSheetId="8">((#REF!/#REF!)*100)-100</definedName>
    <definedName name="SHARED_FORMULA_17_11_17_11_7">((#REF!/#REF!)*100)-100</definedName>
    <definedName name="SHARED_FORMULA_17_13_17_13_1" localSheetId="8">#REF!/#REF!</definedName>
    <definedName name="SHARED_FORMULA_17_13_17_13_1">#REF!/#REF!</definedName>
    <definedName name="SHARED_FORMULA_17_13_17_13_3" localSheetId="8">#REF!/#REF!</definedName>
    <definedName name="SHARED_FORMULA_17_13_17_13_3">#REF!/#REF!</definedName>
    <definedName name="SHARED_FORMULA_17_13_17_13_4" localSheetId="8">#REF!/#REF!</definedName>
    <definedName name="SHARED_FORMULA_17_13_17_13_4">#REF!/#REF!</definedName>
    <definedName name="SHARED_FORMULA_17_14_17_14_5" localSheetId="8">#REF!/#REF!</definedName>
    <definedName name="SHARED_FORMULA_17_14_17_14_5">#REF!/#REF!</definedName>
    <definedName name="SHARED_FORMULA_17_35_17_35_1" localSheetId="8">#REF!/#REF!</definedName>
    <definedName name="SHARED_FORMULA_17_35_17_35_1">#REF!/#REF!</definedName>
    <definedName name="SHARED_FORMULA_17_35_17_35_3" localSheetId="8">#REF!/#REF!</definedName>
    <definedName name="SHARED_FORMULA_17_35_17_35_3">#REF!/#REF!</definedName>
    <definedName name="SHARED_FORMULA_17_35_17_35_4" localSheetId="8">#REF!/#REF!</definedName>
    <definedName name="SHARED_FORMULA_17_35_17_35_4">#REF!/#REF!</definedName>
    <definedName name="SHARED_FORMULA_17_37_17_37_5" localSheetId="8">#REF!/#REF!</definedName>
    <definedName name="SHARED_FORMULA_17_37_17_37_5">#REF!/#REF!</definedName>
    <definedName name="SHARED_FORMULA_17_54_17_54_1" localSheetId="8">#REF!/#REF!</definedName>
    <definedName name="SHARED_FORMULA_17_54_17_54_1">#REF!/#REF!</definedName>
    <definedName name="SHARED_FORMULA_17_54_17_54_3" localSheetId="8">#REF!/#REF!</definedName>
    <definedName name="SHARED_FORMULA_17_54_17_54_3">#REF!/#REF!</definedName>
    <definedName name="SHARED_FORMULA_17_54_17_54_4" localSheetId="8">#REF!/#REF!</definedName>
    <definedName name="SHARED_FORMULA_17_54_17_54_4">#REF!/#REF!</definedName>
    <definedName name="SHARED_FORMULA_17_56_17_56_5" localSheetId="8">#REF!/#REF!</definedName>
    <definedName name="SHARED_FORMULA_17_56_17_56_5">#REF!/#REF!</definedName>
    <definedName name="SHARED_FORMULA_17_73_17_73_1" localSheetId="8">#REF!/#REF!</definedName>
    <definedName name="SHARED_FORMULA_17_73_17_73_1">#REF!/#REF!</definedName>
    <definedName name="SHARED_FORMULA_17_73_17_73_3" localSheetId="8">#REF!/#REF!</definedName>
    <definedName name="SHARED_FORMULA_17_73_17_73_3">#REF!/#REF!</definedName>
    <definedName name="SHARED_FORMULA_17_73_17_73_4" localSheetId="8">#REF!/#REF!</definedName>
    <definedName name="SHARED_FORMULA_17_73_17_73_4">#REF!/#REF!</definedName>
    <definedName name="SHARED_FORMULA_17_75_17_75_5" localSheetId="8">#REF!/#REF!</definedName>
    <definedName name="SHARED_FORMULA_17_75_17_75_5">#REF!/#REF!</definedName>
    <definedName name="SHARED_FORMULA_17_75_17_75_7" localSheetId="8">#REF!/#REF!</definedName>
    <definedName name="SHARED_FORMULA_17_75_17_75_7">#REF!/#REF!</definedName>
    <definedName name="SHARED_FORMULA_17_92_17_92_1" localSheetId="8">#REF!/#REF!</definedName>
    <definedName name="SHARED_FORMULA_17_92_17_92_1">#REF!/#REF!</definedName>
    <definedName name="SHARED_FORMULA_17_92_17_92_3" localSheetId="8">#REF!/#REF!</definedName>
    <definedName name="SHARED_FORMULA_17_92_17_92_3">#REF!/#REF!</definedName>
    <definedName name="SHARED_FORMULA_17_92_17_92_4" localSheetId="8">#REF!/#REF!</definedName>
    <definedName name="SHARED_FORMULA_17_92_17_92_4">#REF!/#REF!</definedName>
    <definedName name="SHARED_FORMULA_17_94_17_94_5" localSheetId="8">#REF!/#REF!</definedName>
    <definedName name="SHARED_FORMULA_17_94_17_94_5">#REF!/#REF!</definedName>
    <definedName name="SHARED_FORMULA_18_13_18_13_1" localSheetId="8">#REF!/#REF!</definedName>
    <definedName name="SHARED_FORMULA_18_13_18_13_1">#REF!/#REF!</definedName>
    <definedName name="SHARED_FORMULA_18_13_18_13_3" localSheetId="8">#REF!/#REF!</definedName>
    <definedName name="SHARED_FORMULA_18_13_18_13_3">#REF!/#REF!</definedName>
    <definedName name="SHARED_FORMULA_18_13_18_13_4" localSheetId="8">#REF!/#REF!</definedName>
    <definedName name="SHARED_FORMULA_18_13_18_13_4">#REF!/#REF!</definedName>
    <definedName name="SHARED_FORMULA_18_14_18_14_5" localSheetId="8">#REF!/#REF!</definedName>
    <definedName name="SHARED_FORMULA_18_14_18_14_5">#REF!/#REF!</definedName>
    <definedName name="SHARED_FORMULA_18_35_18_35_1" localSheetId="8">#REF!/#REF!</definedName>
    <definedName name="SHARED_FORMULA_18_35_18_35_1">#REF!/#REF!</definedName>
    <definedName name="SHARED_FORMULA_18_35_18_35_3" localSheetId="8">#REF!/#REF!</definedName>
    <definedName name="SHARED_FORMULA_18_35_18_35_3">#REF!/#REF!</definedName>
    <definedName name="SHARED_FORMULA_18_35_18_35_4" localSheetId="8">#REF!/#REF!</definedName>
    <definedName name="SHARED_FORMULA_18_35_18_35_4">#REF!/#REF!</definedName>
    <definedName name="SHARED_FORMULA_18_37_18_37_5" localSheetId="8">#REF!/#REF!</definedName>
    <definedName name="SHARED_FORMULA_18_37_18_37_5">#REF!/#REF!</definedName>
    <definedName name="SHARED_FORMULA_18_54_18_54_1" localSheetId="8">#REF!/#REF!</definedName>
    <definedName name="SHARED_FORMULA_18_54_18_54_1">#REF!/#REF!</definedName>
    <definedName name="SHARED_FORMULA_18_54_18_54_3" localSheetId="8">#REF!/#REF!</definedName>
    <definedName name="SHARED_FORMULA_18_54_18_54_3">#REF!/#REF!</definedName>
    <definedName name="SHARED_FORMULA_18_54_18_54_4" localSheetId="8">#REF!/#REF!</definedName>
    <definedName name="SHARED_FORMULA_18_54_18_54_4">#REF!/#REF!</definedName>
    <definedName name="SHARED_FORMULA_18_56_18_56_5" localSheetId="8">#REF!/#REF!</definedName>
    <definedName name="SHARED_FORMULA_18_56_18_56_5">#REF!/#REF!</definedName>
    <definedName name="SHARED_FORMULA_18_73_18_73_1" localSheetId="8">#REF!/#REF!</definedName>
    <definedName name="SHARED_FORMULA_18_73_18_73_1">#REF!/#REF!</definedName>
    <definedName name="SHARED_FORMULA_18_73_18_73_3" localSheetId="8">#REF!/#REF!</definedName>
    <definedName name="SHARED_FORMULA_18_73_18_73_3">#REF!/#REF!</definedName>
    <definedName name="SHARED_FORMULA_18_73_18_73_4" localSheetId="8">#REF!/#REF!</definedName>
    <definedName name="SHARED_FORMULA_18_73_18_73_4">#REF!/#REF!</definedName>
    <definedName name="SHARED_FORMULA_18_75_18_75_5" localSheetId="8">#REF!/#REF!</definedName>
    <definedName name="SHARED_FORMULA_18_75_18_75_5">#REF!/#REF!</definedName>
    <definedName name="SHARED_FORMULA_18_92_18_92_1" localSheetId="8">#REF!/#REF!</definedName>
    <definedName name="SHARED_FORMULA_18_92_18_92_1">#REF!/#REF!</definedName>
    <definedName name="SHARED_FORMULA_18_92_18_92_3" localSheetId="8">#REF!/#REF!</definedName>
    <definedName name="SHARED_FORMULA_18_92_18_92_3">#REF!/#REF!</definedName>
    <definedName name="SHARED_FORMULA_18_92_18_92_4" localSheetId="8">#REF!/#REF!</definedName>
    <definedName name="SHARED_FORMULA_18_92_18_92_4">#REF!/#REF!</definedName>
    <definedName name="SHARED_FORMULA_18_94_18_94_5" localSheetId="8">#REF!/#REF!</definedName>
    <definedName name="SHARED_FORMULA_18_94_18_94_5">#REF!/#REF!</definedName>
    <definedName name="SHARED_FORMULA_19_13_19_13_1" localSheetId="8">#REF!/#REF!</definedName>
    <definedName name="SHARED_FORMULA_19_13_19_13_1">#REF!/#REF!</definedName>
    <definedName name="SHARED_FORMULA_20_12_20_12_2" localSheetId="8">((#REF!/#REF!)*100)-100</definedName>
    <definedName name="SHARED_FORMULA_20_12_20_12_2">((#REF!/#REF!)*100)-100</definedName>
    <definedName name="SHARED_FORMULA_4_11_4_11_7" localSheetId="8">((#REF!/#REF!)*100)-100</definedName>
    <definedName name="SHARED_FORMULA_4_11_4_11_7">((#REF!/#REF!)*100)-100</definedName>
    <definedName name="SHARED_FORMULA_4_13_4_13_1" localSheetId="8">((#REF!/#REF!)*100)-100</definedName>
    <definedName name="SHARED_FORMULA_4_13_4_13_1">((#REF!/#REF!)*100)-100</definedName>
    <definedName name="SHARED_FORMULA_4_13_4_13_3" localSheetId="8">((#REF!/#REF!)*100)-100</definedName>
    <definedName name="SHARED_FORMULA_4_13_4_13_3">((#REF!/#REF!)*100)-100</definedName>
    <definedName name="SHARED_FORMULA_4_13_4_13_4" localSheetId="8">((#REF!/#REF!)*100)-100</definedName>
    <definedName name="SHARED_FORMULA_4_13_4_13_4">((#REF!/#REF!)*100)-100</definedName>
    <definedName name="SHARED_FORMULA_4_14_4_14_5" localSheetId="8">((#REF!/#REF!)*100)-100</definedName>
    <definedName name="SHARED_FORMULA_4_14_4_14_5">((#REF!/#REF!)*100)-100</definedName>
    <definedName name="SHARED_FORMULA_4_35_4_35_1" localSheetId="8">((#REF!/#REF!)*100)-100</definedName>
    <definedName name="SHARED_FORMULA_4_35_4_35_1">((#REF!/#REF!)*100)-100</definedName>
    <definedName name="SHARED_FORMULA_4_35_4_35_3" localSheetId="8">((#REF!/#REF!)*100)-100</definedName>
    <definedName name="SHARED_FORMULA_4_35_4_35_3">((#REF!/#REF!)*100)-100</definedName>
    <definedName name="SHARED_FORMULA_4_35_4_35_4" localSheetId="8">((#REF!/#REF!)*100)-100</definedName>
    <definedName name="SHARED_FORMULA_4_35_4_35_4">((#REF!/#REF!)*100)-100</definedName>
    <definedName name="SHARED_FORMULA_4_37_4_37_5" localSheetId="8">((#REF!/#REF!)*100)-100</definedName>
    <definedName name="SHARED_FORMULA_4_37_4_37_5">((#REF!/#REF!)*100)-100</definedName>
    <definedName name="SHARED_FORMULA_4_54_4_54_1" localSheetId="8">((#REF!/#REF!)*100)-100</definedName>
    <definedName name="SHARED_FORMULA_4_54_4_54_1">((#REF!/#REF!)*100)-100</definedName>
    <definedName name="SHARED_FORMULA_4_54_4_54_3" localSheetId="8">((#REF!/#REF!)*100)-100</definedName>
    <definedName name="SHARED_FORMULA_4_54_4_54_3">((#REF!/#REF!)*100)-100</definedName>
    <definedName name="SHARED_FORMULA_4_54_4_54_4" localSheetId="8">((#REF!/#REF!)*100)-100</definedName>
    <definedName name="SHARED_FORMULA_4_54_4_54_4">((#REF!/#REF!)*100)-100</definedName>
    <definedName name="SHARED_FORMULA_4_56_4_56_5" localSheetId="8">((#REF!/#REF!)*100)-100</definedName>
    <definedName name="SHARED_FORMULA_4_56_4_56_5">((#REF!/#REF!)*100)-100</definedName>
    <definedName name="SHARED_FORMULA_4_73_4_73_1" localSheetId="8">((#REF!/#REF!)*100)-100</definedName>
    <definedName name="SHARED_FORMULA_4_73_4_73_1">((#REF!/#REF!)*100)-100</definedName>
    <definedName name="SHARED_FORMULA_4_73_4_73_3" localSheetId="8">((#REF!/#REF!)*100)-100</definedName>
    <definedName name="SHARED_FORMULA_4_73_4_73_3">((#REF!/#REF!)*100)-100</definedName>
    <definedName name="SHARED_FORMULA_4_73_4_73_4" localSheetId="8">((#REF!/#REF!)*100)-100</definedName>
    <definedName name="SHARED_FORMULA_4_73_4_73_4">((#REF!/#REF!)*100)-100</definedName>
    <definedName name="SHARED_FORMULA_4_75_4_75_5" localSheetId="8">((#REF!/#REF!)*100)-100</definedName>
    <definedName name="SHARED_FORMULA_4_75_4_75_5">((#REF!/#REF!)*100)-100</definedName>
    <definedName name="SHARED_FORMULA_4_75_4_75_7" localSheetId="8">((#REF!/#REF!)*100)-100</definedName>
    <definedName name="SHARED_FORMULA_4_75_4_75_7">((#REF!/#REF!)*100)-100</definedName>
    <definedName name="SHARED_FORMULA_4_92_4_92_1" localSheetId="8">((#REF!/#REF!)*100)-100</definedName>
    <definedName name="SHARED_FORMULA_4_92_4_92_1">((#REF!/#REF!)*100)-100</definedName>
    <definedName name="SHARED_FORMULA_4_92_4_92_3" localSheetId="8">((#REF!/#REF!)*100)-100</definedName>
    <definedName name="SHARED_FORMULA_4_92_4_92_3">((#REF!/#REF!)*100)-100</definedName>
    <definedName name="SHARED_FORMULA_4_92_4_92_4" localSheetId="8">((#REF!/#REF!)*100)-100</definedName>
    <definedName name="SHARED_FORMULA_4_92_4_92_4">((#REF!/#REF!)*100)-100</definedName>
    <definedName name="SHARED_FORMULA_4_94_4_94_5" localSheetId="8">((#REF!/#REF!)*100)-100</definedName>
    <definedName name="SHARED_FORMULA_4_94_4_94_5">((#REF!/#REF!)*100)-100</definedName>
    <definedName name="SHARED_FORMULA_5_12_5_12_2" localSheetId="8">((#REF!/#REF!)*100)-100</definedName>
    <definedName name="SHARED_FORMULA_5_12_5_12_2">((#REF!/#REF!)*100)-100</definedName>
    <definedName name="SHARED_FORMULA_5_13_5_13_6" localSheetId="8">((#REF!/#REF!)*100)-100</definedName>
    <definedName name="SHARED_FORMULA_5_13_5_13_6">((#REF!/#REF!)*100)-100</definedName>
    <definedName name="SHARED_FORMULA_5_13_5_13_8" localSheetId="8">((#REF!/#REF!)*100)-100</definedName>
    <definedName name="SHARED_FORMULA_5_13_5_13_8">((#REF!/#REF!)*100)-100</definedName>
    <definedName name="SHARED_FORMULA_5_37_5_37_2" localSheetId="8">((#REF!/#REF!)*100)-100</definedName>
    <definedName name="SHARED_FORMULA_5_37_5_37_2">((#REF!/#REF!)*100)-100</definedName>
    <definedName name="SHARED_FORMULA_6_5_6_5_0">#N/A</definedName>
    <definedName name="SHARED_FORMULA_7_5_7_5_0">#N/A</definedName>
    <definedName name="_xlnm.Print_Area" localSheetId="3">'Cotations_Vaches_reformeO '!$A$7:$M$65</definedName>
    <definedName name="_xlnm.Print_Area" localSheetId="7">Cotations_Veaux_non_eleve_au_pi!$A$6:$P$67</definedName>
    <definedName name="_xlnm.Print_Area" localSheetId="8">'Evol. exportations_veaux_brouta'!$A$6:$Q$41</definedName>
    <definedName name="_xlnm.Print_Area" localSheetId="4">Evol_abattages_total_génisses!$A$1:$V$36</definedName>
  </definedNames>
  <calcPr calcId="162913"/>
</workbook>
</file>

<file path=xl/calcChain.xml><?xml version="1.0" encoding="utf-8"?>
<calcChain xmlns="http://schemas.openxmlformats.org/spreadsheetml/2006/main">
  <c r="R1" i="9" l="1"/>
  <c r="R10" i="7"/>
  <c r="R1" i="6"/>
  <c r="R1" i="10"/>
  <c r="R1" i="5"/>
  <c r="R1" i="3"/>
  <c r="R1" i="4"/>
  <c r="R1" i="2"/>
  <c r="I94" i="9" l="1"/>
  <c r="I52" i="9"/>
  <c r="I73" i="9"/>
  <c r="AA23" i="9"/>
  <c r="AA22" i="9"/>
  <c r="AA21" i="9"/>
  <c r="AA20" i="9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I11" i="6" l="1"/>
  <c r="I11" i="5"/>
  <c r="H11" i="4"/>
  <c r="K8" i="9"/>
  <c r="Z52" i="9"/>
  <c r="Z94" i="9"/>
  <c r="Z73" i="9"/>
  <c r="I26" i="9"/>
  <c r="V57" i="4"/>
  <c r="V57" i="5"/>
  <c r="V57" i="6"/>
  <c r="V57" i="2"/>
  <c r="G57" i="4"/>
  <c r="G57" i="5"/>
  <c r="G57" i="6"/>
  <c r="G57" i="2"/>
  <c r="V28" i="4"/>
  <c r="V28" i="5"/>
  <c r="V28" i="6"/>
  <c r="V28" i="2"/>
  <c r="I11" i="2" s="1"/>
  <c r="G28" i="4"/>
  <c r="G28" i="5"/>
  <c r="G28" i="6"/>
  <c r="G28" i="2"/>
  <c r="I10" i="6" l="1"/>
  <c r="E58" i="3" l="1"/>
  <c r="E57" i="3"/>
  <c r="E56" i="3"/>
  <c r="E55" i="3"/>
  <c r="E54" i="3"/>
  <c r="E53" i="3"/>
  <c r="E52" i="3"/>
  <c r="E51" i="3"/>
  <c r="E49" i="3"/>
  <c r="E48" i="3"/>
  <c r="E47" i="3"/>
  <c r="E46" i="3"/>
  <c r="E45" i="3"/>
  <c r="E43" i="3"/>
  <c r="E42" i="3"/>
  <c r="E38" i="3"/>
  <c r="E36" i="3"/>
  <c r="E34" i="3"/>
  <c r="E33" i="3"/>
  <c r="E32" i="3"/>
  <c r="E31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G30" i="9" l="1"/>
  <c r="F30" i="9"/>
  <c r="D30" i="9"/>
  <c r="E30" i="9"/>
  <c r="I20" i="9" l="1"/>
  <c r="I19" i="9"/>
  <c r="I18" i="9"/>
  <c r="I17" i="9"/>
  <c r="I16" i="9"/>
  <c r="I15" i="9"/>
  <c r="I14" i="9"/>
  <c r="I13" i="9"/>
  <c r="I12" i="9"/>
  <c r="I46" i="9"/>
  <c r="I45" i="9"/>
  <c r="I44" i="9"/>
  <c r="I43" i="9"/>
  <c r="I42" i="9"/>
  <c r="I41" i="9"/>
  <c r="I40" i="9"/>
  <c r="I39" i="9"/>
  <c r="I38" i="9"/>
  <c r="I67" i="9"/>
  <c r="I66" i="9"/>
  <c r="I65" i="9"/>
  <c r="I64" i="9"/>
  <c r="I63" i="9"/>
  <c r="I62" i="9"/>
  <c r="I61" i="9"/>
  <c r="I60" i="9"/>
  <c r="I59" i="9"/>
  <c r="I88" i="9"/>
  <c r="I87" i="9"/>
  <c r="I86" i="9"/>
  <c r="I85" i="9"/>
  <c r="I84" i="9"/>
  <c r="I83" i="9"/>
  <c r="I82" i="9"/>
  <c r="I81" i="9"/>
  <c r="I80" i="9"/>
  <c r="Z88" i="9"/>
  <c r="Z87" i="9"/>
  <c r="Z86" i="9"/>
  <c r="Z85" i="9"/>
  <c r="Z84" i="9"/>
  <c r="Z83" i="9"/>
  <c r="Z82" i="9"/>
  <c r="Z81" i="9"/>
  <c r="Z80" i="9"/>
  <c r="Z67" i="9"/>
  <c r="Z66" i="9"/>
  <c r="Z65" i="9"/>
  <c r="Z64" i="9"/>
  <c r="Z63" i="9"/>
  <c r="Z62" i="9"/>
  <c r="Z61" i="9"/>
  <c r="Z60" i="9"/>
  <c r="Z59" i="9"/>
  <c r="Z46" i="9"/>
  <c r="Z45" i="9"/>
  <c r="Z44" i="9"/>
  <c r="Z43" i="9"/>
  <c r="Z42" i="9"/>
  <c r="Z41" i="9"/>
  <c r="Z40" i="9"/>
  <c r="Z39" i="9"/>
  <c r="Z38" i="9"/>
  <c r="AA19" i="9"/>
  <c r="AA18" i="9"/>
  <c r="AA17" i="9"/>
  <c r="AA16" i="9"/>
  <c r="AA15" i="9"/>
  <c r="AA14" i="9"/>
  <c r="AA13" i="9"/>
  <c r="AA12" i="9"/>
  <c r="G93" i="9" l="1"/>
  <c r="F93" i="9"/>
  <c r="E93" i="9"/>
  <c r="D93" i="9"/>
  <c r="C93" i="9"/>
  <c r="H92" i="9"/>
  <c r="G92" i="9"/>
  <c r="F92" i="9"/>
  <c r="E92" i="9"/>
  <c r="D92" i="9"/>
  <c r="C92" i="9"/>
  <c r="X93" i="9"/>
  <c r="W93" i="9"/>
  <c r="V93" i="9"/>
  <c r="U93" i="9"/>
  <c r="T93" i="9"/>
  <c r="Y92" i="9"/>
  <c r="X92" i="9"/>
  <c r="W92" i="9"/>
  <c r="V92" i="9"/>
  <c r="U92" i="9"/>
  <c r="T92" i="9"/>
  <c r="X72" i="9"/>
  <c r="W72" i="9"/>
  <c r="V72" i="9"/>
  <c r="U72" i="9"/>
  <c r="T72" i="9"/>
  <c r="Y71" i="9"/>
  <c r="X71" i="9"/>
  <c r="W71" i="9"/>
  <c r="V71" i="9"/>
  <c r="U71" i="9"/>
  <c r="T71" i="9"/>
  <c r="S70" i="9"/>
  <c r="S69" i="9"/>
  <c r="X51" i="9"/>
  <c r="W51" i="9"/>
  <c r="V51" i="9"/>
  <c r="U51" i="9"/>
  <c r="T51" i="9"/>
  <c r="Y50" i="9"/>
  <c r="X50" i="9"/>
  <c r="W50" i="9"/>
  <c r="V50" i="9"/>
  <c r="U50" i="9"/>
  <c r="T50" i="9"/>
  <c r="G72" i="9"/>
  <c r="F72" i="9"/>
  <c r="E72" i="9"/>
  <c r="D72" i="9"/>
  <c r="C72" i="9"/>
  <c r="H71" i="9"/>
  <c r="G71" i="9"/>
  <c r="F71" i="9"/>
  <c r="E71" i="9"/>
  <c r="D71" i="9"/>
  <c r="C71" i="9"/>
  <c r="G51" i="9"/>
  <c r="F51" i="9"/>
  <c r="E51" i="9"/>
  <c r="D51" i="9"/>
  <c r="C51" i="9"/>
  <c r="H50" i="9"/>
  <c r="G50" i="9"/>
  <c r="F50" i="9"/>
  <c r="E50" i="9"/>
  <c r="D50" i="9"/>
  <c r="C50" i="9"/>
  <c r="C25" i="9"/>
  <c r="C28" i="9" s="1"/>
  <c r="D24" i="9"/>
  <c r="E24" i="9"/>
  <c r="F24" i="9"/>
  <c r="G24" i="9"/>
  <c r="H24" i="9"/>
  <c r="C24" i="9"/>
  <c r="T12" i="9"/>
  <c r="B12" i="9"/>
  <c r="W94" i="9" l="1"/>
  <c r="V94" i="9"/>
  <c r="S91" i="9"/>
  <c r="B91" i="9"/>
  <c r="S90" i="9"/>
  <c r="B90" i="9"/>
  <c r="S89" i="9"/>
  <c r="B89" i="9"/>
  <c r="S88" i="9"/>
  <c r="B88" i="9"/>
  <c r="S87" i="9"/>
  <c r="B87" i="9"/>
  <c r="S86" i="9"/>
  <c r="B86" i="9"/>
  <c r="S85" i="9"/>
  <c r="B85" i="9"/>
  <c r="S84" i="9"/>
  <c r="B84" i="9"/>
  <c r="S83" i="9"/>
  <c r="B83" i="9"/>
  <c r="S82" i="9"/>
  <c r="B82" i="9"/>
  <c r="S81" i="9"/>
  <c r="B81" i="9"/>
  <c r="S80" i="9"/>
  <c r="B80" i="9"/>
  <c r="G73" i="9"/>
  <c r="F73" i="9"/>
  <c r="X73" i="9"/>
  <c r="W73" i="9"/>
  <c r="V73" i="9"/>
  <c r="G56" i="9"/>
  <c r="E73" i="9"/>
  <c r="B70" i="9"/>
  <c r="B69" i="9"/>
  <c r="S68" i="9"/>
  <c r="B68" i="9"/>
  <c r="S67" i="9"/>
  <c r="B67" i="9"/>
  <c r="S66" i="9"/>
  <c r="B66" i="9"/>
  <c r="S65" i="9"/>
  <c r="B65" i="9"/>
  <c r="S64" i="9"/>
  <c r="B64" i="9"/>
  <c r="S63" i="9"/>
  <c r="B63" i="9"/>
  <c r="S62" i="9"/>
  <c r="B62" i="9"/>
  <c r="S61" i="9"/>
  <c r="B61" i="9"/>
  <c r="S60" i="9"/>
  <c r="B60" i="9"/>
  <c r="S59" i="9"/>
  <c r="B59" i="9"/>
  <c r="V56" i="9"/>
  <c r="V52" i="9"/>
  <c r="X52" i="9"/>
  <c r="W52" i="9"/>
  <c r="U52" i="9"/>
  <c r="E52" i="9"/>
  <c r="S49" i="9"/>
  <c r="B49" i="9"/>
  <c r="S48" i="9"/>
  <c r="B48" i="9"/>
  <c r="S47" i="9"/>
  <c r="B47" i="9"/>
  <c r="S46" i="9"/>
  <c r="B46" i="9"/>
  <c r="S45" i="9"/>
  <c r="B45" i="9"/>
  <c r="S44" i="9"/>
  <c r="B44" i="9"/>
  <c r="S43" i="9"/>
  <c r="B43" i="9"/>
  <c r="S42" i="9"/>
  <c r="B42" i="9"/>
  <c r="S41" i="9"/>
  <c r="B41" i="9"/>
  <c r="S40" i="9"/>
  <c r="B40" i="9"/>
  <c r="S39" i="9"/>
  <c r="B39" i="9"/>
  <c r="S38" i="9"/>
  <c r="B38" i="9"/>
  <c r="T27" i="9"/>
  <c r="T26" i="9"/>
  <c r="T25" i="9"/>
  <c r="G25" i="9"/>
  <c r="F25" i="9"/>
  <c r="E25" i="9"/>
  <c r="D25" i="9"/>
  <c r="D28" i="9" s="1"/>
  <c r="T35" i="9"/>
  <c r="T24" i="9"/>
  <c r="T23" i="9"/>
  <c r="B23" i="9"/>
  <c r="T22" i="9"/>
  <c r="B22" i="9"/>
  <c r="J22" i="9" s="1"/>
  <c r="T21" i="9"/>
  <c r="B21" i="9"/>
  <c r="T20" i="9"/>
  <c r="B20" i="9"/>
  <c r="T19" i="9"/>
  <c r="B19" i="9"/>
  <c r="T18" i="9"/>
  <c r="B18" i="9"/>
  <c r="T17" i="9"/>
  <c r="B17" i="9"/>
  <c r="T16" i="9"/>
  <c r="B16" i="9"/>
  <c r="T15" i="9"/>
  <c r="B15" i="9"/>
  <c r="T14" i="9"/>
  <c r="B14" i="9"/>
  <c r="T13" i="9"/>
  <c r="B13" i="9"/>
  <c r="V35" i="9" l="1"/>
  <c r="E28" i="9"/>
  <c r="W35" i="9"/>
  <c r="F28" i="9"/>
  <c r="X77" i="9"/>
  <c r="G28" i="9"/>
  <c r="E94" i="9"/>
  <c r="D94" i="9"/>
  <c r="D77" i="9"/>
  <c r="F94" i="9"/>
  <c r="G94" i="9"/>
  <c r="X94" i="9"/>
  <c r="U94" i="9"/>
  <c r="G52" i="9"/>
  <c r="F52" i="9"/>
  <c r="T56" i="9"/>
  <c r="E77" i="9"/>
  <c r="T77" i="9"/>
  <c r="D35" i="9"/>
  <c r="F77" i="9"/>
  <c r="E35" i="9"/>
  <c r="D52" i="9"/>
  <c r="U73" i="9"/>
  <c r="G77" i="9"/>
  <c r="F35" i="9"/>
  <c r="E26" i="9"/>
  <c r="G35" i="9"/>
  <c r="D56" i="9"/>
  <c r="X56" i="9"/>
  <c r="U77" i="9"/>
  <c r="X35" i="9"/>
  <c r="U56" i="9"/>
  <c r="D26" i="9"/>
  <c r="W56" i="9"/>
  <c r="F26" i="9"/>
  <c r="E56" i="9"/>
  <c r="D73" i="9"/>
  <c r="V77" i="9"/>
  <c r="G26" i="9"/>
  <c r="K7" i="9" s="1"/>
  <c r="U35" i="9"/>
  <c r="F56" i="9"/>
  <c r="W77" i="9"/>
  <c r="D32" i="2"/>
  <c r="V56" i="6" l="1"/>
  <c r="T55" i="6"/>
  <c r="T56" i="6" s="1"/>
  <c r="S55" i="6"/>
  <c r="R55" i="6"/>
  <c r="Q55" i="6"/>
  <c r="T54" i="6"/>
  <c r="S54" i="6"/>
  <c r="R54" i="6"/>
  <c r="Q54" i="6"/>
  <c r="T27" i="6"/>
  <c r="S27" i="6"/>
  <c r="R27" i="6"/>
  <c r="Q27" i="6"/>
  <c r="U26" i="6"/>
  <c r="T26" i="6"/>
  <c r="S26" i="6"/>
  <c r="R26" i="6"/>
  <c r="Q26" i="6"/>
  <c r="R55" i="5"/>
  <c r="Q55" i="5"/>
  <c r="S26" i="5"/>
  <c r="Q26" i="5"/>
  <c r="S26" i="4"/>
  <c r="Q26" i="4"/>
  <c r="T27" i="4"/>
  <c r="S27" i="4"/>
  <c r="R27" i="4"/>
  <c r="Q27" i="4"/>
  <c r="U26" i="4"/>
  <c r="T26" i="4"/>
  <c r="R26" i="4"/>
  <c r="T56" i="4"/>
  <c r="T57" i="4" s="1"/>
  <c r="S56" i="4"/>
  <c r="R56" i="4"/>
  <c r="Q56" i="4"/>
  <c r="U55" i="4"/>
  <c r="T55" i="4"/>
  <c r="S55" i="4"/>
  <c r="R55" i="4"/>
  <c r="Q55" i="4"/>
  <c r="E56" i="4"/>
  <c r="D56" i="4"/>
  <c r="C56" i="4"/>
  <c r="B56" i="4"/>
  <c r="F55" i="4"/>
  <c r="E55" i="4"/>
  <c r="D55" i="4"/>
  <c r="C55" i="4"/>
  <c r="B55" i="4"/>
  <c r="T56" i="2"/>
  <c r="T57" i="2" s="1"/>
  <c r="S56" i="2"/>
  <c r="S57" i="2" s="1"/>
  <c r="R56" i="2"/>
  <c r="Q56" i="2"/>
  <c r="U55" i="2"/>
  <c r="T55" i="2"/>
  <c r="S55" i="2"/>
  <c r="R55" i="2"/>
  <c r="Q55" i="2"/>
  <c r="E56" i="2"/>
  <c r="D56" i="2"/>
  <c r="D57" i="2" s="1"/>
  <c r="C56" i="2"/>
  <c r="B56" i="2"/>
  <c r="F55" i="2"/>
  <c r="E55" i="2"/>
  <c r="D55" i="2"/>
  <c r="C55" i="2"/>
  <c r="B55" i="2"/>
  <c r="T27" i="2"/>
  <c r="T28" i="2" s="1"/>
  <c r="I10" i="2" s="1"/>
  <c r="S27" i="2"/>
  <c r="R27" i="2"/>
  <c r="Q27" i="2"/>
  <c r="U26" i="2"/>
  <c r="T26" i="2"/>
  <c r="S26" i="2"/>
  <c r="R26" i="2"/>
  <c r="Q26" i="2"/>
  <c r="D26" i="2"/>
  <c r="T55" i="5"/>
  <c r="S55" i="5"/>
  <c r="T27" i="5"/>
  <c r="T28" i="5" s="1"/>
  <c r="I10" i="5" s="1"/>
  <c r="S27" i="5"/>
  <c r="S28" i="5" s="1"/>
  <c r="R27" i="5"/>
  <c r="Q27" i="5"/>
  <c r="U26" i="5"/>
  <c r="T26" i="5"/>
  <c r="R26" i="5"/>
  <c r="T56" i="5"/>
  <c r="S56" i="5"/>
  <c r="S57" i="5" s="1"/>
  <c r="R56" i="5"/>
  <c r="Q56" i="5"/>
  <c r="U55" i="5"/>
  <c r="E55" i="5"/>
  <c r="D55" i="5"/>
  <c r="C55" i="5"/>
  <c r="E56" i="5"/>
  <c r="D56" i="5"/>
  <c r="D57" i="5" s="1"/>
  <c r="C56" i="5"/>
  <c r="B56" i="5"/>
  <c r="F55" i="5"/>
  <c r="B55" i="5"/>
  <c r="B26" i="5"/>
  <c r="F26" i="5"/>
  <c r="C26" i="5"/>
  <c r="G56" i="6"/>
  <c r="E57" i="5" l="1"/>
  <c r="D57" i="4"/>
  <c r="E57" i="4"/>
  <c r="S28" i="2"/>
  <c r="S57" i="4"/>
  <c r="S28" i="4"/>
  <c r="S28" i="6"/>
  <c r="T28" i="4"/>
  <c r="H10" i="4" s="1"/>
  <c r="T28" i="6"/>
  <c r="T57" i="5"/>
  <c r="S56" i="6"/>
  <c r="E57" i="2"/>
  <c r="V51" i="6"/>
  <c r="V50" i="6"/>
  <c r="V49" i="6"/>
  <c r="V48" i="6"/>
  <c r="V47" i="6"/>
  <c r="V46" i="6"/>
  <c r="V45" i="6"/>
  <c r="V44" i="6"/>
  <c r="V43" i="6"/>
  <c r="V42" i="6"/>
  <c r="G51" i="6"/>
  <c r="G50" i="6"/>
  <c r="G49" i="6"/>
  <c r="G48" i="6"/>
  <c r="G47" i="6"/>
  <c r="G46" i="6"/>
  <c r="G45" i="6"/>
  <c r="G44" i="6"/>
  <c r="G43" i="6"/>
  <c r="G42" i="6"/>
  <c r="U30" i="4" l="1"/>
  <c r="U30" i="5"/>
  <c r="U30" i="6"/>
  <c r="U30" i="2"/>
  <c r="F30" i="4"/>
  <c r="F30" i="5"/>
  <c r="F30" i="6"/>
  <c r="F30" i="2"/>
  <c r="Q30" i="5" l="1"/>
  <c r="D32" i="5"/>
  <c r="S30" i="2"/>
  <c r="R30" i="2"/>
  <c r="Q30" i="2"/>
  <c r="V51" i="2" l="1"/>
  <c r="V51" i="4"/>
  <c r="V51" i="5"/>
  <c r="G51" i="2"/>
  <c r="G51" i="4"/>
  <c r="G51" i="5"/>
  <c r="R30" i="4"/>
  <c r="S30" i="4"/>
  <c r="T30" i="4"/>
  <c r="R30" i="5"/>
  <c r="S30" i="5"/>
  <c r="T30" i="5"/>
  <c r="R30" i="6"/>
  <c r="S30" i="6"/>
  <c r="T30" i="6"/>
  <c r="T30" i="2"/>
  <c r="Q30" i="4"/>
  <c r="Q30" i="6"/>
  <c r="D32" i="4"/>
  <c r="D32" i="6"/>
  <c r="T32" i="6" l="1"/>
  <c r="S32" i="6"/>
  <c r="T32" i="5"/>
  <c r="S32" i="5"/>
  <c r="T32" i="4"/>
  <c r="S32" i="4"/>
  <c r="E32" i="6"/>
  <c r="E27" i="6"/>
  <c r="D27" i="6"/>
  <c r="C27" i="6"/>
  <c r="C30" i="6" s="1"/>
  <c r="B27" i="6"/>
  <c r="B30" i="6" s="1"/>
  <c r="F26" i="6"/>
  <c r="E26" i="6"/>
  <c r="D26" i="6"/>
  <c r="C26" i="6"/>
  <c r="B26" i="6"/>
  <c r="E32" i="5"/>
  <c r="E27" i="5"/>
  <c r="D27" i="5"/>
  <c r="C27" i="5"/>
  <c r="C30" i="5" s="1"/>
  <c r="B27" i="5"/>
  <c r="B30" i="5" s="1"/>
  <c r="E26" i="5"/>
  <c r="D26" i="5"/>
  <c r="E32" i="4"/>
  <c r="E27" i="4"/>
  <c r="D27" i="4"/>
  <c r="C27" i="4"/>
  <c r="C30" i="4" s="1"/>
  <c r="B27" i="4"/>
  <c r="B30" i="4" s="1"/>
  <c r="F26" i="4"/>
  <c r="E26" i="4"/>
  <c r="D26" i="4"/>
  <c r="C26" i="4"/>
  <c r="B26" i="4"/>
  <c r="T32" i="2"/>
  <c r="S32" i="2"/>
  <c r="E32" i="2"/>
  <c r="E28" i="6" l="1"/>
  <c r="E30" i="6"/>
  <c r="D28" i="5"/>
  <c r="D30" i="5"/>
  <c r="D28" i="4"/>
  <c r="D30" i="4"/>
  <c r="E28" i="5"/>
  <c r="E30" i="5"/>
  <c r="E28" i="4"/>
  <c r="E30" i="4"/>
  <c r="D28" i="6"/>
  <c r="D30" i="6"/>
  <c r="V50" i="4" l="1"/>
  <c r="V49" i="4"/>
  <c r="V48" i="4"/>
  <c r="V47" i="4"/>
  <c r="V46" i="4"/>
  <c r="V45" i="4"/>
  <c r="V44" i="4"/>
  <c r="V43" i="4"/>
  <c r="V50" i="5"/>
  <c r="V49" i="5"/>
  <c r="V48" i="5"/>
  <c r="V47" i="5"/>
  <c r="V46" i="5"/>
  <c r="V45" i="5"/>
  <c r="V44" i="5"/>
  <c r="V43" i="5"/>
  <c r="V50" i="2"/>
  <c r="V49" i="2"/>
  <c r="V48" i="2"/>
  <c r="V47" i="2"/>
  <c r="V46" i="2"/>
  <c r="V45" i="2"/>
  <c r="V44" i="2"/>
  <c r="V43" i="2"/>
  <c r="G50" i="4" l="1"/>
  <c r="G49" i="4"/>
  <c r="G48" i="4"/>
  <c r="G47" i="4"/>
  <c r="G46" i="4"/>
  <c r="G45" i="4"/>
  <c r="G44" i="4"/>
  <c r="G43" i="4"/>
  <c r="G50" i="5"/>
  <c r="G49" i="5"/>
  <c r="G48" i="5"/>
  <c r="G47" i="5"/>
  <c r="G46" i="5"/>
  <c r="G45" i="5"/>
  <c r="G44" i="5"/>
  <c r="G43" i="5"/>
  <c r="G50" i="2"/>
  <c r="G49" i="2"/>
  <c r="G48" i="2"/>
  <c r="G47" i="2"/>
  <c r="G46" i="2"/>
  <c r="G45" i="2"/>
  <c r="G44" i="2"/>
  <c r="G43" i="2"/>
  <c r="V22" i="4"/>
  <c r="V21" i="4"/>
  <c r="V20" i="4"/>
  <c r="V19" i="4"/>
  <c r="V18" i="4"/>
  <c r="V17" i="4"/>
  <c r="V16" i="4"/>
  <c r="V15" i="4"/>
  <c r="V14" i="4"/>
  <c r="V22" i="5"/>
  <c r="V21" i="5"/>
  <c r="V20" i="5"/>
  <c r="V19" i="5"/>
  <c r="V18" i="5"/>
  <c r="V17" i="5"/>
  <c r="V16" i="5"/>
  <c r="V15" i="5"/>
  <c r="V14" i="5"/>
  <c r="V22" i="6"/>
  <c r="V21" i="6"/>
  <c r="V20" i="6"/>
  <c r="V19" i="6"/>
  <c r="V18" i="6"/>
  <c r="V17" i="6"/>
  <c r="V16" i="6"/>
  <c r="V15" i="6"/>
  <c r="V14" i="6"/>
  <c r="V22" i="2"/>
  <c r="V21" i="2"/>
  <c r="V20" i="2"/>
  <c r="V19" i="2"/>
  <c r="V18" i="2"/>
  <c r="V17" i="2"/>
  <c r="V16" i="2"/>
  <c r="V15" i="2"/>
  <c r="V14" i="2"/>
  <c r="G18" i="4"/>
  <c r="G19" i="4"/>
  <c r="G20" i="4"/>
  <c r="G21" i="4"/>
  <c r="G22" i="4"/>
  <c r="G18" i="5"/>
  <c r="G19" i="5"/>
  <c r="G20" i="5"/>
  <c r="G21" i="5"/>
  <c r="G22" i="5"/>
  <c r="G18" i="6"/>
  <c r="G19" i="6"/>
  <c r="G20" i="6"/>
  <c r="G21" i="6"/>
  <c r="G22" i="6"/>
  <c r="G18" i="2"/>
  <c r="G19" i="2"/>
  <c r="G20" i="2"/>
  <c r="G21" i="2"/>
  <c r="G22" i="2"/>
  <c r="C26" i="2"/>
  <c r="E26" i="2"/>
  <c r="F26" i="2"/>
  <c r="C27" i="2"/>
  <c r="D27" i="2"/>
  <c r="E27" i="2"/>
  <c r="B27" i="2"/>
  <c r="B30" i="2" s="1"/>
  <c r="B26" i="2"/>
  <c r="G14" i="6"/>
  <c r="D28" i="2" l="1"/>
  <c r="D40" i="2"/>
  <c r="D30" i="2"/>
  <c r="E28" i="2"/>
  <c r="E40" i="2"/>
  <c r="E30" i="2"/>
  <c r="C30" i="2"/>
  <c r="C40" i="2"/>
  <c r="G27" i="7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E54" i="6"/>
  <c r="E55" i="6"/>
  <c r="E40" i="5"/>
  <c r="G17" i="6"/>
  <c r="G16" i="6"/>
  <c r="G15" i="6"/>
  <c r="G17" i="5"/>
  <c r="G16" i="5"/>
  <c r="G15" i="5"/>
  <c r="G14" i="5"/>
  <c r="G17" i="4"/>
  <c r="G16" i="4"/>
  <c r="G15" i="4"/>
  <c r="G14" i="4"/>
  <c r="G17" i="2"/>
  <c r="G16" i="2"/>
  <c r="G15" i="2"/>
  <c r="G14" i="2"/>
  <c r="E39" i="6" l="1"/>
  <c r="E40" i="4"/>
  <c r="C40" i="4" l="1"/>
  <c r="C54" i="6" l="1"/>
  <c r="D54" i="6"/>
  <c r="C55" i="6"/>
  <c r="D55" i="6"/>
  <c r="C40" i="5"/>
  <c r="D56" i="6" l="1"/>
  <c r="E56" i="6"/>
  <c r="C39" i="6"/>
  <c r="D39" i="6"/>
  <c r="D40" i="5"/>
  <c r="D40" i="4"/>
</calcChain>
</file>

<file path=xl/sharedStrings.xml><?xml version="1.0" encoding="utf-8"?>
<sst xmlns="http://schemas.openxmlformats.org/spreadsheetml/2006/main" count="753" uniqueCount="188">
  <si>
    <t>Méthodologie pour les abattages:</t>
  </si>
  <si>
    <t xml:space="preserve">Les données concernant les abattages sont issues d’une enquête mensuelle réalisée par le service de la statistique et de la prospective (SSP) auprès </t>
  </si>
  <si>
    <t>des abattoirs de la région Occitanie pour les bovins, les ovins, les porcins et les volailles.</t>
  </si>
  <si>
    <t>dans les abattoirs d’Occitanie.</t>
  </si>
  <si>
    <t>Méthodologie pour les prix :</t>
  </si>
  <si>
    <t xml:space="preserve">par les services de FranceAgriMer et diffusées sur le site VISIONET sont représentatives de l’état du marché une semaine donnée. </t>
  </si>
  <si>
    <t>Le commentaire valorise la moyenne arithmétique et le mois est précisé. Elle est souvent comparée à la moyenne du mois précédent ou du même mois de l’année n-1.</t>
  </si>
  <si>
    <t>Effectifs en milliers de têtes</t>
  </si>
  <si>
    <t>Volumes tec</t>
  </si>
  <si>
    <t>janv</t>
  </si>
  <si>
    <t>fév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</si>
  <si>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</si>
  <si>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</si>
  <si>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</si>
  <si>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</si>
  <si>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</si>
  <si>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</si>
  <si>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</si>
  <si>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</si>
  <si>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</si>
  <si>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déc</t>
  </si>
  <si>
    <t>source : Agreste – Enquête auprès des abattoirs</t>
  </si>
  <si>
    <t>Volumes en tonnes</t>
  </si>
  <si>
    <t xml:space="preserve">        </t>
  </si>
  <si>
    <t xml:space="preserve">cours moyen au stade « entrée-abattoir » </t>
  </si>
  <si>
    <t>Euro/kg carcasse</t>
  </si>
  <si>
    <t>sem</t>
  </si>
  <si>
    <t>janvier</t>
  </si>
  <si>
    <t>février</t>
  </si>
  <si>
    <t>Le texte sur la vache « O » pourrait être basculé en haut de la courbe.</t>
  </si>
  <si>
    <t>source : FranceAgriMer</t>
  </si>
  <si>
    <t>juillet</t>
  </si>
  <si>
    <t>août</t>
  </si>
  <si>
    <t>septembre</t>
  </si>
  <si>
    <t>octobre</t>
  </si>
  <si>
    <t>novembre</t>
  </si>
  <si>
    <t>décembre</t>
  </si>
  <si>
    <t>source : FranceAgriMer</t>
  </si>
  <si>
    <r>
      <rPr>
        <sz val="12"/>
        <color indexed="8"/>
        <rFont val="Times New Roman"/>
        <family val="1"/>
      </rPr>
      <t xml:space="preserve">                                             </t>
    </r>
    <r>
      <rPr>
        <sz val="12"/>
        <color indexed="9"/>
        <rFont val="Times New Roman"/>
        <family val="1"/>
      </rPr>
      <t>Abattages contrôlés génisses en 2015</t>
    </r>
  </si>
  <si>
    <t>Euro/kg net</t>
  </si>
  <si>
    <t>cumul au 31 décembre</t>
  </si>
  <si>
    <t>Evolution n/n-1</t>
  </si>
  <si>
    <t xml:space="preserve">Les cotations sont fournies par FranceAgriMer à partir des informations collectées auprès de opérateurs professionnels. Les cotations de viandes transmises </t>
  </si>
  <si>
    <t>Volumes en tonnes équivalent carcasse</t>
  </si>
  <si>
    <t xml:space="preserve">Part du département dans la région </t>
  </si>
  <si>
    <t>Total  France</t>
  </si>
  <si>
    <t>Part Occitanie</t>
  </si>
  <si>
    <t>Evolution n-1/n (%)</t>
  </si>
  <si>
    <t>cumul au 30 juin</t>
  </si>
  <si>
    <t>Effectifs régionaux</t>
  </si>
  <si>
    <t>Volumes en tonnes équivalent carcasse (tec)</t>
  </si>
  <si>
    <t>Évolution des abattages de bovins – Enquête mensuelle auprès des abattoirs de la région Occitanie</t>
  </si>
  <si>
    <t>Total bovins</t>
  </si>
  <si>
    <t>Total bovins – Effectifs abattus dans les abattoirs de l’Aveyron</t>
  </si>
  <si>
    <t>Total bovins – Volumes abattus dans les abattoirs de l’Aveyron</t>
  </si>
  <si>
    <t>Total vaches</t>
  </si>
  <si>
    <t>Total vaches – Effectifs abattus dans les abattoirs de l’Aveyron</t>
  </si>
  <si>
    <t>Total vaches – Volumes abattus dans les abattoirs de l’Aveyron</t>
  </si>
  <si>
    <r>
      <t>Les abattoirs de trois départements : Aveyron, Tarn et Tarn et Garonne concentrent</t>
    </r>
    <r>
      <rPr>
        <b/>
        <i/>
        <sz val="14"/>
        <color indexed="24"/>
        <rFont val="Marianne"/>
        <family val="3"/>
      </rPr>
      <t xml:space="preserve"> </t>
    </r>
    <r>
      <rPr>
        <b/>
        <sz val="14"/>
        <color indexed="24"/>
        <rFont val="Marianne"/>
        <family val="3"/>
      </rPr>
      <t>63% du total bovins abattus en 2022</t>
    </r>
  </si>
  <si>
    <t>Les abattoirs de trois départements : Aveyron, Haute-Garonne et Tarn concentrent 72% du total  vache abattus en 2022 en Occitanie</t>
  </si>
  <si>
    <t>Évolution des cotations de la vache de réforme «O» Grand-Sud</t>
  </si>
  <si>
    <t xml:space="preserve">  Cotation Bassin Grand Sud  "entrée abattoir"</t>
  </si>
  <si>
    <t>2023 STD</t>
  </si>
  <si>
    <t>Total génisses</t>
  </si>
  <si>
    <t>Les abattoirs de trois départements : Tarn, Aveyron et Lozère concentrent 72% du total génisses abattus en 2022</t>
  </si>
  <si>
    <t>Total génisses – Effectifs abattus dans les abattoirs de l’Aveyron</t>
  </si>
  <si>
    <t>Total génisses – Volumes abattus dans les abattoirs de l’Aveyron</t>
  </si>
  <si>
    <t>Total veaux</t>
  </si>
  <si>
    <t>Total veaux – Effectifs abattus dans les abattoirs de l’Aveyron</t>
  </si>
  <si>
    <t>Total veaux -Volumes abattus dans les abattoirs de l’Aveyron</t>
  </si>
  <si>
    <t>Les abattoirs de quatre départements : Tarn, Tarn-et-Garonne, Haute-Garonne et Aveyron concentrent 71% du total veaux abattus en 2022</t>
  </si>
  <si>
    <t>Évolution des abattages de veaux – Enquête mensuelle auprès des abattoirs d’Occitanie</t>
  </si>
  <si>
    <t>Évolution des cotations des veaux non élevés au pis pour le bassin Grand Sud</t>
  </si>
  <si>
    <t>Évolution des cotations des veaux de boucherie non élevés au pis  classé «U» Rosé clair pour le bassin Grand Sud</t>
  </si>
  <si>
    <t>Evolution des cotations du veau non élevé au pis classé «U» rosé clair</t>
  </si>
  <si>
    <t>Évolution des exportations de jeunes bovins</t>
  </si>
  <si>
    <t>En 2015      XXX animaux</t>
  </si>
  <si>
    <t>Total broutards 6-18 mois sortis des exploitations d’Occitanie</t>
  </si>
  <si>
    <t>Total broutards Occitanie exportés répartis par âge, sexe</t>
  </si>
  <si>
    <r>
      <t xml:space="preserve">                                 LRMP  - 7</t>
    </r>
    <r>
      <rPr>
        <vertAlign val="superscript"/>
        <sz val="10"/>
        <color indexed="9"/>
        <rFont val="Marianne"/>
        <family val="3"/>
      </rPr>
      <t>e</t>
    </r>
    <r>
      <rPr>
        <sz val="10"/>
        <color indexed="9"/>
        <rFont val="Marianne"/>
        <family val="3"/>
      </rPr>
      <t xml:space="preserve"> rang</t>
    </r>
  </si>
  <si>
    <t>Effectifs en têtes</t>
  </si>
  <si>
    <t>1er 
TRIMESTRE</t>
  </si>
  <si>
    <t>Mâle 6-12 mois</t>
  </si>
  <si>
    <t>Mâles 12- 18 mois</t>
  </si>
  <si>
    <t>Femelles 6-12 mois</t>
  </si>
  <si>
    <t>Femelles 12-18 mois</t>
  </si>
  <si>
    <t>2em 
TRIMESTRE</t>
  </si>
  <si>
    <t>3em 
TRIMESTRE</t>
  </si>
  <si>
    <t>4em 
TRIMESTRE</t>
  </si>
  <si>
    <t>source : Agreste – BDNI-Export</t>
  </si>
  <si>
    <t xml:space="preserve">Six départements : Aveyron, Haute Garonne, Gers, Lot, Lozère et Tarn et Garonne concentrent 80% du total broutards exportés </t>
  </si>
  <si>
    <t>Total broutards 6-18 mois sortis des exploitations de l’Aveyron</t>
  </si>
  <si>
    <t>Total broutards 6-18 mois sortis des exploitations de la Haute Garonne</t>
  </si>
  <si>
    <t>Total broutards 6-18 mois sortis des exploitations du Gers</t>
  </si>
  <si>
    <t>Total broutards 6-18 mois sortis des exploitations du Lot</t>
  </si>
  <si>
    <t>Total broutards 6-18 mois sortis des exploitations de la Lozère</t>
  </si>
  <si>
    <t>Total broutards 6-18 mois sortis des exploitations du Tarn-et-Garonne</t>
  </si>
  <si>
    <t>Relevés sur feuillets FranceAgriMer COT-VRO-GBST_A à partir d'août 2022.</t>
  </si>
  <si>
    <t xml:space="preserve">  Evolution des cotations de la vache de réforme «O» (races mixtes)</t>
  </si>
  <si>
    <t>Prix "entrée abattoir" HT exprimé en EURO/Kg de carcasse (cinquième quartier compris, frais de transport inclus)</t>
  </si>
  <si>
    <t>Relevés sur feuillets FranceAgriMer cot-vro-vobo</t>
  </si>
  <si>
    <t>Moyenne 2019-2021</t>
  </si>
  <si>
    <t>Moyenne 2016-2020</t>
  </si>
  <si>
    <t>Evol. 2023/2024</t>
  </si>
  <si>
    <t>Evol. 2023/20224</t>
  </si>
  <si>
    <t>2024 (Situation provisoire janvier 2024)</t>
  </si>
  <si>
    <t>2024 STD</t>
  </si>
  <si>
    <t>Évolution des cotations des vaches de réforme « O » pour le bassin Grand Sud</t>
  </si>
  <si>
    <t>Indice des prix d'achat des moyens de prod. agricole (IPAMPA)</t>
  </si>
  <si>
    <t>Aliments pour  gros bovins</t>
  </si>
  <si>
    <t xml:space="preserve">Indice des prix d'achat des moyens de prod. agricole (IPAMPA) </t>
  </si>
  <si>
    <t>Indice base 100 en 2020</t>
  </si>
  <si>
    <t>Aliments pour gros bovins</t>
  </si>
  <si>
    <t>source : Agreste, Insee</t>
  </si>
  <si>
    <t>sem-1</t>
  </si>
  <si>
    <t>sem-2</t>
  </si>
  <si>
    <t>sem-3</t>
  </si>
  <si>
    <t>sem-4</t>
  </si>
  <si>
    <t>sem-5</t>
  </si>
  <si>
    <t>sem-6</t>
  </si>
  <si>
    <t>sem-7</t>
  </si>
  <si>
    <t>sem-8</t>
  </si>
  <si>
    <t>sem-9</t>
  </si>
  <si>
    <t>sem-10</t>
  </si>
  <si>
    <t>sem-11</t>
  </si>
  <si>
    <t>sem-12</t>
  </si>
  <si>
    <t>sem-13</t>
  </si>
  <si>
    <t>sem-14</t>
  </si>
  <si>
    <t>sem-15</t>
  </si>
  <si>
    <t>sem-16</t>
  </si>
  <si>
    <t>sem-17</t>
  </si>
  <si>
    <t>sem-18</t>
  </si>
  <si>
    <t>sem-19</t>
  </si>
  <si>
    <t>sem-20</t>
  </si>
  <si>
    <t>sem-21</t>
  </si>
  <si>
    <t>sem-22</t>
  </si>
  <si>
    <t>sem-23</t>
  </si>
  <si>
    <t>sem-24</t>
  </si>
  <si>
    <t>sem-25</t>
  </si>
  <si>
    <t>sem-26</t>
  </si>
  <si>
    <t>sem-27</t>
  </si>
  <si>
    <t>sem-28</t>
  </si>
  <si>
    <t>sem-29</t>
  </si>
  <si>
    <t>sem-30</t>
  </si>
  <si>
    <t>sem-31</t>
  </si>
  <si>
    <t>sem-32</t>
  </si>
  <si>
    <t>sem-33</t>
  </si>
  <si>
    <t>sem-34</t>
  </si>
  <si>
    <t>sem-35</t>
  </si>
  <si>
    <t>sem-36</t>
  </si>
  <si>
    <t>sem-37</t>
  </si>
  <si>
    <t>sem-38</t>
  </si>
  <si>
    <t>sem-39</t>
  </si>
  <si>
    <t>sem-40</t>
  </si>
  <si>
    <t>sem-41</t>
  </si>
  <si>
    <t>sem-42</t>
  </si>
  <si>
    <t>sem-43</t>
  </si>
  <si>
    <t>sem-44</t>
  </si>
  <si>
    <t>sem-45</t>
  </si>
  <si>
    <t>sem-46</t>
  </si>
  <si>
    <t>sem-47</t>
  </si>
  <si>
    <t>sem-48</t>
  </si>
  <si>
    <t>sem-49</t>
  </si>
  <si>
    <t>sem-50</t>
  </si>
  <si>
    <t>sem-51</t>
  </si>
  <si>
    <t>sem-52</t>
  </si>
  <si>
    <t>Evol_abattages_total_vaches</t>
  </si>
  <si>
    <t>Evol_abattages_total_génisses</t>
  </si>
  <si>
    <t>IPAMPA_aliment_bovins</t>
  </si>
  <si>
    <t>Evol_abattage_total_veaux</t>
  </si>
  <si>
    <t>Evol. exportations_veaux_brouta</t>
  </si>
  <si>
    <t>Evol_abattages-total.bovin</t>
  </si>
  <si>
    <t>Évolution des abattages de vaches  – Enquête mensuelle auprès des abattoirs de la région Occitanie</t>
  </si>
  <si>
    <t>Évolution des abattages de génisses  – Enquête mensuelle auprès des abattoirs d’Occitanie</t>
  </si>
  <si>
    <t>Évolution des abattages de bovins dans la région Occitanie</t>
  </si>
  <si>
    <t>Évolution des abattages de vache dans la région Occitanie</t>
  </si>
  <si>
    <t>Évolution des abattages de génisses dans la région Occitanie</t>
  </si>
  <si>
    <t xml:space="preserve">Indice des prix d'achat des moyens de prod. agricole (IPAMPA) - Aliments pour gros bovins </t>
  </si>
  <si>
    <t>Évolution des abattages de veaux dans la région Occitanie</t>
  </si>
  <si>
    <r>
      <t>Les volumes indiqués rendent compte des animaux abattus</t>
    </r>
    <r>
      <rPr>
        <b/>
        <sz val="10"/>
        <color indexed="12"/>
        <rFont val="Marianne"/>
        <family val="3"/>
      </rPr>
      <t xml:space="preserve"> produits dans la région mais aussi dans les régions voisines et qui viennent se faire abattre</t>
    </r>
  </si>
  <si>
    <t>Indices IPAMPA mensuels et annuels base 100 en 2020 (définition 2016)</t>
  </si>
  <si>
    <t xml:space="preserve">Agreste, Insee </t>
  </si>
  <si>
    <t xml:space="preserve">Cotations_Vaches_reformeO </t>
  </si>
  <si>
    <t>Cotations_Veaux_non_eleve_au_pi</t>
  </si>
  <si>
    <t>Descriptif des 8 onglets de ce classeur</t>
  </si>
  <si>
    <t>L'indice IPAMPA est l'indice des prix d'achat des moyens de production agricole.</t>
  </si>
  <si>
    <t xml:space="preserve">Il mesure les variations des prix d'achat supportés par les exploitations agricoles pour leurs intrants de production et leurs dépenses d'investissement. </t>
  </si>
  <si>
    <t>Liste des onglets de ce classeur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</si>
</sst>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.00\ [$€-40C];[Red]\-#,##0.00\ [$€-40C]"/>
    <numFmt numFmtId="165" formatCode="0.0"/>
    <numFmt numFmtId="166" formatCode="#,##0.0&quot;   &quot;"/>
    <numFmt numFmtId="167" formatCode="#,###"/>
    <numFmt numFmtId="168" formatCode="#,##0.0"/>
    <numFmt numFmtId="169" formatCode="#&quot;   &quot;"/>
    <numFmt numFmtId="170" formatCode="#.00"/>
    <numFmt numFmtId="171" formatCode="#.0"/>
    <numFmt numFmtId="172" formatCode="0.00&quot;   &quot;"/>
    <numFmt numFmtId="173" formatCode="0\ ;\(0\);&quot;- &quot;;@\ "/>
    <numFmt numFmtId="174" formatCode="0.0%"/>
    <numFmt numFmtId="175" formatCode="0.0&quot;   &quot;"/>
    <numFmt numFmtId="176" formatCode="&quot;VRAI&quot;;&quot;VRAI&quot;;&quot;FAUX&quot;"/>
    <numFmt numFmtId="177" formatCode="mm/dd/yyyy\ hh:mm:ss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indexed="8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indexed="9"/>
      <name val="Times New Roman"/>
      <family val="1"/>
    </font>
    <font>
      <b/>
      <sz val="12"/>
      <color indexed="9"/>
      <name val="Arial"/>
      <family val="2"/>
    </font>
    <font>
      <sz val="12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sz val="8"/>
      <color indexed="21"/>
      <name val="Arial"/>
      <family val="2"/>
    </font>
    <font>
      <sz val="11"/>
      <color indexed="48"/>
      <name val="Arial"/>
      <family val="2"/>
    </font>
    <font>
      <b/>
      <sz val="10"/>
      <color indexed="21"/>
      <name val="Arial"/>
      <family val="2"/>
    </font>
    <font>
      <b/>
      <sz val="9"/>
      <color indexed="2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i/>
      <u/>
      <sz val="9"/>
      <color indexed="18"/>
      <name val="Arial"/>
      <family val="2"/>
    </font>
    <font>
      <b/>
      <i/>
      <sz val="16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62"/>
      <name val="Cambria"/>
      <family val="1"/>
    </font>
    <font>
      <b/>
      <sz val="8"/>
      <name val="Arial"/>
      <family val="2"/>
    </font>
    <font>
      <sz val="8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sz val="9"/>
      <color indexed="58"/>
      <name val="Marianne"/>
      <family val="3"/>
    </font>
    <font>
      <b/>
      <sz val="12"/>
      <color indexed="23"/>
      <name val="Marianne"/>
      <family val="3"/>
    </font>
    <font>
      <b/>
      <sz val="8"/>
      <color indexed="21"/>
      <name val="Marianne"/>
      <family val="3"/>
    </font>
    <font>
      <b/>
      <sz val="14"/>
      <color indexed="24"/>
      <name val="Marianne"/>
      <family val="3"/>
    </font>
    <font>
      <b/>
      <i/>
      <sz val="14"/>
      <color indexed="24"/>
      <name val="Marianne"/>
      <family val="3"/>
    </font>
    <font>
      <b/>
      <sz val="9"/>
      <color indexed="23"/>
      <name val="Marianne"/>
      <family val="3"/>
    </font>
    <font>
      <b/>
      <sz val="10"/>
      <color indexed="23"/>
      <name val="Marianne"/>
      <family val="3"/>
    </font>
    <font>
      <b/>
      <sz val="13.5"/>
      <color indexed="24"/>
      <name val="Marianne"/>
      <family val="3"/>
    </font>
    <font>
      <b/>
      <sz val="8"/>
      <name val="Marianne"/>
      <family val="3"/>
    </font>
    <font>
      <b/>
      <sz val="9"/>
      <name val="Marianne"/>
      <family val="3"/>
    </font>
    <font>
      <sz val="12"/>
      <color indexed="23"/>
      <name val="Marianne"/>
      <family val="3"/>
    </font>
    <font>
      <sz val="10"/>
      <color indexed="23"/>
      <name val="Marianne"/>
      <family val="3"/>
    </font>
    <font>
      <sz val="8"/>
      <color indexed="23"/>
      <name val="Marianne"/>
      <family val="3"/>
    </font>
    <font>
      <sz val="8"/>
      <color indexed="21"/>
      <name val="Marianne"/>
      <family val="3"/>
    </font>
    <font>
      <sz val="11"/>
      <color indexed="48"/>
      <name val="Marianne"/>
      <family val="3"/>
    </font>
    <font>
      <b/>
      <sz val="10"/>
      <color indexed="21"/>
      <name val="Marianne"/>
      <family val="3"/>
    </font>
    <font>
      <b/>
      <sz val="8"/>
      <color indexed="25"/>
      <name val="Marianne"/>
      <family val="3"/>
    </font>
    <font>
      <sz val="8"/>
      <color indexed="25"/>
      <name val="Marianne"/>
      <family val="3"/>
    </font>
    <font>
      <sz val="9.5"/>
      <color rgb="FF000000"/>
      <name val="Albany AMT"/>
    </font>
    <font>
      <b/>
      <sz val="14"/>
      <name val="Marianne"/>
      <family val="3"/>
    </font>
    <font>
      <sz val="9"/>
      <color indexed="18"/>
      <name val="Marianne"/>
      <family val="3"/>
    </font>
    <font>
      <sz val="10"/>
      <color indexed="9"/>
      <name val="Marianne"/>
      <family val="3"/>
    </font>
    <font>
      <b/>
      <sz val="12"/>
      <color indexed="24"/>
      <name val="Marianne"/>
      <family val="3"/>
    </font>
    <font>
      <b/>
      <sz val="14"/>
      <color indexed="23"/>
      <name val="Marianne"/>
      <family val="3"/>
    </font>
    <font>
      <vertAlign val="superscript"/>
      <sz val="10"/>
      <color indexed="9"/>
      <name val="Marianne"/>
      <family val="3"/>
    </font>
    <font>
      <sz val="8"/>
      <color indexed="8"/>
      <name val="Marianne"/>
      <family val="3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21"/>
      <name val="Marianne"/>
      <family val="3"/>
    </font>
    <font>
      <sz val="10"/>
      <color indexed="8"/>
      <name val="Marianne"/>
      <family val="3"/>
    </font>
    <font>
      <sz val="9"/>
      <color indexed="8"/>
      <name val="Marianne"/>
      <family val="3"/>
    </font>
    <font>
      <sz val="10"/>
      <color indexed="12"/>
      <name val="Marianne"/>
      <family val="3"/>
    </font>
    <font>
      <b/>
      <sz val="10"/>
      <color indexed="12"/>
      <name val="Marianne"/>
      <family val="3"/>
    </font>
    <font>
      <sz val="9"/>
      <color indexed="12"/>
      <name val="Marianne"/>
      <family val="3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28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10"/>
        <bgColor indexed="36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6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5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indexed="22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/>
      <diagonal/>
    </border>
    <border>
      <left style="hair">
        <color indexed="21"/>
      </left>
      <right style="hair">
        <color indexed="21"/>
      </right>
      <top/>
      <bottom/>
      <diagonal/>
    </border>
    <border>
      <left style="hair">
        <color indexed="21"/>
      </left>
      <right style="hair">
        <color indexed="21"/>
      </right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 style="hair">
        <color indexed="21"/>
      </right>
      <top/>
      <bottom/>
      <diagonal/>
    </border>
    <border>
      <left style="thin">
        <color indexed="21"/>
      </left>
      <right style="hair">
        <color indexed="21"/>
      </right>
      <top/>
      <bottom style="hair">
        <color indexed="21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/>
      <diagonal/>
    </border>
    <border>
      <left style="hair">
        <color indexed="21"/>
      </left>
      <right style="thin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/>
      <diagonal/>
    </border>
    <border>
      <left style="thin">
        <color indexed="21"/>
      </left>
      <right style="hair">
        <color indexed="21"/>
      </right>
      <top/>
      <bottom style="thin">
        <color indexed="21"/>
      </bottom>
      <diagonal/>
    </border>
    <border>
      <left style="hair">
        <color indexed="21"/>
      </left>
      <right style="hair">
        <color indexed="21"/>
      </right>
      <top/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hair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thin">
        <color indexed="21"/>
      </top>
      <bottom/>
      <diagonal/>
    </border>
    <border>
      <left style="hair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hair">
        <color indexed="21"/>
      </right>
      <top style="thin">
        <color indexed="21"/>
      </top>
      <bottom/>
      <diagonal/>
    </border>
    <border>
      <left/>
      <right style="hair">
        <color indexed="21"/>
      </right>
      <top/>
      <bottom/>
      <diagonal/>
    </border>
    <border>
      <left style="hair">
        <color indexed="21"/>
      </left>
      <right/>
      <top/>
      <bottom/>
      <diagonal/>
    </border>
    <border>
      <left style="hair">
        <color indexed="21"/>
      </left>
      <right/>
      <top/>
      <bottom style="hair">
        <color indexed="21"/>
      </bottom>
      <diagonal/>
    </border>
    <border>
      <left style="hair">
        <color indexed="21"/>
      </left>
      <right/>
      <top style="hair">
        <color indexed="21"/>
      </top>
      <bottom/>
      <diagonal/>
    </border>
    <border>
      <left style="hair">
        <color indexed="21"/>
      </left>
      <right/>
      <top/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thin">
        <color indexed="21"/>
      </top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thin">
        <color indexed="21"/>
      </top>
      <bottom style="hair">
        <color indexed="21"/>
      </bottom>
      <diagonal/>
    </border>
    <border>
      <left/>
      <right/>
      <top style="thin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 style="hair">
        <color indexed="21"/>
      </top>
      <bottom/>
      <diagonal/>
    </border>
    <border>
      <left/>
      <right/>
      <top style="hair">
        <color indexed="21"/>
      </top>
      <bottom/>
      <diagonal/>
    </border>
    <border>
      <left/>
      <right style="thin">
        <color indexed="21"/>
      </right>
      <top style="hair">
        <color indexed="21"/>
      </top>
      <bottom/>
      <diagonal/>
    </border>
    <border>
      <left style="thin">
        <color indexed="21"/>
      </left>
      <right/>
      <top style="hair">
        <color indexed="21"/>
      </top>
      <bottom style="hair">
        <color indexed="21"/>
      </bottom>
      <diagonal/>
    </border>
    <border>
      <left/>
      <right/>
      <top/>
      <bottom style="hair">
        <color indexed="21"/>
      </bottom>
      <diagonal/>
    </border>
    <border>
      <left/>
      <right style="thin">
        <color indexed="21"/>
      </right>
      <top/>
      <bottom style="hair">
        <color indexed="21"/>
      </bottom>
      <diagonal/>
    </border>
    <border>
      <left style="thin">
        <color indexed="21"/>
      </left>
      <right/>
      <top/>
      <bottom style="hair">
        <color indexed="21"/>
      </bottom>
      <diagonal/>
    </border>
    <border>
      <left style="hair">
        <color indexed="21"/>
      </left>
      <right/>
      <top style="hair">
        <color indexed="21"/>
      </top>
      <bottom style="thin">
        <color indexed="21"/>
      </bottom>
      <diagonal/>
    </border>
    <border>
      <left style="thin">
        <color indexed="21"/>
      </left>
      <right/>
      <top style="hair">
        <color indexed="21"/>
      </top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medium">
        <color indexed="21"/>
      </left>
      <right/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dotted">
        <color indexed="21"/>
      </right>
      <top style="medium">
        <color indexed="21"/>
      </top>
      <bottom style="medium">
        <color indexed="21"/>
      </bottom>
      <diagonal/>
    </border>
    <border>
      <left/>
      <right style="dotted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21"/>
      </left>
      <right style="dotted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dotted">
        <color indexed="21"/>
      </bottom>
      <diagonal/>
    </border>
    <border>
      <left style="medium">
        <color indexed="21"/>
      </left>
      <right style="dotted">
        <color indexed="21"/>
      </right>
      <top style="medium">
        <color indexed="21"/>
      </top>
      <bottom style="dotted">
        <color indexed="21"/>
      </bottom>
      <diagonal/>
    </border>
    <border>
      <left/>
      <right style="dotted">
        <color indexed="21"/>
      </right>
      <top style="medium">
        <color indexed="21"/>
      </top>
      <bottom style="dotted">
        <color indexed="21"/>
      </bottom>
      <diagonal/>
    </border>
    <border>
      <left style="dotted">
        <color indexed="21"/>
      </left>
      <right style="dotted">
        <color indexed="21"/>
      </right>
      <top style="medium">
        <color indexed="21"/>
      </top>
      <bottom style="dotted">
        <color indexed="21"/>
      </bottom>
      <diagonal/>
    </border>
    <border>
      <left style="dotted">
        <color indexed="21"/>
      </left>
      <right style="medium">
        <color indexed="21"/>
      </right>
      <top style="medium">
        <color indexed="21"/>
      </top>
      <bottom style="dotted">
        <color indexed="21"/>
      </bottom>
      <diagonal/>
    </border>
    <border>
      <left style="medium">
        <color indexed="21"/>
      </left>
      <right/>
      <top style="dotted">
        <color indexed="21"/>
      </top>
      <bottom style="dotted">
        <color indexed="21"/>
      </bottom>
      <diagonal/>
    </border>
    <border>
      <left style="medium">
        <color indexed="21"/>
      </left>
      <right style="dotted">
        <color indexed="21"/>
      </right>
      <top style="dotted">
        <color indexed="21"/>
      </top>
      <bottom style="dotted">
        <color indexed="21"/>
      </bottom>
      <diagonal/>
    </border>
    <border>
      <left/>
      <right style="dotted">
        <color indexed="21"/>
      </right>
      <top style="dotted">
        <color indexed="21"/>
      </top>
      <bottom style="dotted">
        <color indexed="21"/>
      </bottom>
      <diagonal/>
    </border>
    <border>
      <left style="dotted">
        <color indexed="21"/>
      </left>
      <right style="dotted">
        <color indexed="21"/>
      </right>
      <top style="dotted">
        <color indexed="21"/>
      </top>
      <bottom style="dotted">
        <color indexed="21"/>
      </bottom>
      <diagonal/>
    </border>
    <border>
      <left style="dotted">
        <color indexed="21"/>
      </left>
      <right style="medium">
        <color indexed="21"/>
      </right>
      <top style="dotted">
        <color indexed="21"/>
      </top>
      <bottom style="dotted">
        <color indexed="21"/>
      </bottom>
      <diagonal/>
    </border>
    <border>
      <left style="medium">
        <color indexed="21"/>
      </left>
      <right/>
      <top style="dotted">
        <color indexed="21"/>
      </top>
      <bottom style="medium">
        <color indexed="21"/>
      </bottom>
      <diagonal/>
    </border>
    <border>
      <left style="medium">
        <color indexed="21"/>
      </left>
      <right style="dotted">
        <color indexed="21"/>
      </right>
      <top style="dotted">
        <color indexed="21"/>
      </top>
      <bottom style="medium">
        <color indexed="21"/>
      </bottom>
      <diagonal/>
    </border>
    <border>
      <left/>
      <right style="dotted">
        <color indexed="21"/>
      </right>
      <top style="dotted">
        <color indexed="21"/>
      </top>
      <bottom style="medium">
        <color indexed="21"/>
      </bottom>
      <diagonal/>
    </border>
    <border>
      <left style="dotted">
        <color indexed="21"/>
      </left>
      <right style="dotted">
        <color indexed="21"/>
      </right>
      <top style="dotted">
        <color indexed="21"/>
      </top>
      <bottom style="medium">
        <color indexed="21"/>
      </bottom>
      <diagonal/>
    </border>
    <border>
      <left style="dotted">
        <color indexed="21"/>
      </left>
      <right style="medium">
        <color indexed="21"/>
      </right>
      <top style="dotted">
        <color indexed="21"/>
      </top>
      <bottom style="medium">
        <color indexed="21"/>
      </bottom>
      <diagonal/>
    </border>
  </borders>
  <cellStyleXfs count="8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5" borderId="1" applyNumberFormat="0" applyAlignment="0" applyProtection="0"/>
    <xf numFmtId="0" fontId="9" fillId="0" borderId="2" applyNumberFormat="0" applyFill="0" applyAlignment="0" applyProtection="0"/>
    <xf numFmtId="173" fontId="44" fillId="0" borderId="0"/>
    <xf numFmtId="0" fontId="40" fillId="26" borderId="3" applyNumberFormat="0" applyAlignment="0" applyProtection="0"/>
    <xf numFmtId="0" fontId="41" fillId="26" borderId="3" applyNumberFormat="0" applyAlignment="0" applyProtection="0"/>
    <xf numFmtId="173" fontId="44" fillId="0" borderId="0"/>
    <xf numFmtId="0" fontId="4" fillId="0" borderId="0" applyNumberFormat="0" applyFill="0" applyBorder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10" fillId="7" borderId="1" applyNumberFormat="0" applyAlignment="0" applyProtection="0"/>
    <xf numFmtId="0" fontId="43" fillId="0" borderId="0">
      <alignment horizontal="center"/>
    </xf>
    <xf numFmtId="0" fontId="43" fillId="0" borderId="0">
      <alignment horizontal="center" textRotation="90"/>
    </xf>
    <xf numFmtId="0" fontId="11" fillId="3" borderId="0" applyNumberFormat="0" applyBorder="0" applyAlignment="0" applyProtection="0"/>
    <xf numFmtId="0" fontId="12" fillId="27" borderId="0" applyNumberFormat="0" applyBorder="0" applyAlignment="0" applyProtection="0"/>
    <xf numFmtId="0" fontId="44" fillId="0" borderId="0"/>
    <xf numFmtId="0" fontId="41" fillId="0" borderId="0"/>
    <xf numFmtId="0" fontId="41" fillId="0" borderId="0"/>
    <xf numFmtId="9" fontId="2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42" fillId="0" borderId="0"/>
    <xf numFmtId="164" fontId="42" fillId="0" borderId="0"/>
    <xf numFmtId="0" fontId="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3" fillId="0" borderId="0" applyFill="0" applyBorder="0" applyAlignment="0" applyProtection="0"/>
    <xf numFmtId="164" fontId="42" fillId="0" borderId="0" applyFill="0" applyBorder="0" applyAlignment="0" applyProtection="0"/>
    <xf numFmtId="0" fontId="13" fillId="4" borderId="0" applyNumberFormat="0" applyBorder="0" applyAlignment="0" applyProtection="0"/>
    <xf numFmtId="0" fontId="14" fillId="25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4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20" fillId="0" borderId="8" applyNumberFormat="0" applyFill="0" applyAlignment="0" applyProtection="0"/>
    <xf numFmtId="0" fontId="21" fillId="28" borderId="4" applyNumberFormat="0" applyAlignment="0" applyProtection="0"/>
    <xf numFmtId="0" fontId="68" fillId="0" borderId="0"/>
    <xf numFmtId="9" fontId="2" fillId="0" borderId="0" applyFill="0" applyBorder="0" applyAlignment="0" applyProtection="0"/>
    <xf numFmtId="0" fontId="78" fillId="0" borderId="0"/>
    <xf numFmtId="0" fontId="1" fillId="0" borderId="0"/>
    <xf numFmtId="0" fontId="78" fillId="33" borderId="0">
      <alignment wrapText="1"/>
    </xf>
    <xf numFmtId="0" fontId="78" fillId="0" borderId="0">
      <alignment wrapText="1"/>
    </xf>
    <xf numFmtId="0" fontId="78" fillId="0" borderId="0">
      <alignment wrapText="1"/>
    </xf>
    <xf numFmtId="0" fontId="78" fillId="0" borderId="0">
      <alignment wrapText="1"/>
    </xf>
    <xf numFmtId="177" fontId="78" fillId="0" borderId="0">
      <alignment wrapText="1"/>
    </xf>
    <xf numFmtId="0" fontId="79" fillId="0" borderId="0" applyNumberFormat="0" applyFill="0" applyBorder="0" applyAlignment="0" applyProtection="0"/>
  </cellStyleXfs>
  <cellXfs count="443">
    <xf numFmtId="0" fontId="0" fillId="0" borderId="0" xfId="0"/>
    <xf numFmtId="0" fontId="0" fillId="29" borderId="0" xfId="0" applyFill="1"/>
    <xf numFmtId="0" fontId="0" fillId="29" borderId="0" xfId="0" applyFill="1" applyAlignment="1">
      <alignment horizontal="center"/>
    </xf>
    <xf numFmtId="0" fontId="23" fillId="29" borderId="0" xfId="0" applyFont="1" applyFill="1" applyAlignment="1">
      <alignment vertical="center"/>
    </xf>
    <xf numFmtId="0" fontId="23" fillId="29" borderId="0" xfId="0" applyFont="1" applyFill="1"/>
    <xf numFmtId="0" fontId="24" fillId="29" borderId="0" xfId="0" applyFont="1" applyFill="1"/>
    <xf numFmtId="0" fontId="24" fillId="29" borderId="0" xfId="0" applyFont="1" applyFill="1" applyBorder="1"/>
    <xf numFmtId="165" fontId="24" fillId="29" borderId="0" xfId="0" applyNumberFormat="1" applyFont="1" applyFill="1"/>
    <xf numFmtId="165" fontId="24" fillId="29" borderId="0" xfId="0" applyNumberFormat="1" applyFont="1" applyFill="1" applyAlignment="1">
      <alignment horizontal="left"/>
    </xf>
    <xf numFmtId="167" fontId="0" fillId="29" borderId="0" xfId="0" applyNumberFormat="1" applyFill="1"/>
    <xf numFmtId="168" fontId="24" fillId="29" borderId="0" xfId="0" applyNumberFormat="1" applyFont="1" applyFill="1"/>
    <xf numFmtId="167" fontId="24" fillId="29" borderId="0" xfId="0" applyNumberFormat="1" applyFont="1" applyFill="1"/>
    <xf numFmtId="169" fontId="0" fillId="29" borderId="0" xfId="0" applyNumberFormat="1" applyFill="1" applyAlignment="1">
      <alignment horizontal="right" vertical="center"/>
    </xf>
    <xf numFmtId="0" fontId="0" fillId="29" borderId="0" xfId="0" applyFill="1" applyBorder="1"/>
    <xf numFmtId="0" fontId="29" fillId="29" borderId="0" xfId="0" applyFont="1" applyFill="1"/>
    <xf numFmtId="2" fontId="0" fillId="29" borderId="0" xfId="0" applyNumberFormat="1" applyFill="1" applyAlignment="1">
      <alignment shrinkToFit="1"/>
    </xf>
    <xf numFmtId="0" fontId="31" fillId="29" borderId="0" xfId="0" applyFont="1" applyFill="1" applyAlignment="1">
      <alignment horizontal="center"/>
    </xf>
    <xf numFmtId="0" fontId="33" fillId="29" borderId="0" xfId="0" applyFont="1" applyFill="1"/>
    <xf numFmtId="0" fontId="34" fillId="29" borderId="0" xfId="0" applyFont="1" applyFill="1" applyBorder="1" applyAlignment="1">
      <alignment horizontal="center" vertical="center" wrapText="1"/>
    </xf>
    <xf numFmtId="169" fontId="24" fillId="29" borderId="10" xfId="0" applyNumberFormat="1" applyFont="1" applyFill="1" applyBorder="1" applyAlignment="1">
      <alignment horizontal="right" vertical="center"/>
    </xf>
    <xf numFmtId="4" fontId="24" fillId="29" borderId="11" xfId="0" applyNumberFormat="1" applyFont="1" applyFill="1" applyBorder="1" applyAlignment="1">
      <alignment horizontal="center"/>
    </xf>
    <xf numFmtId="169" fontId="24" fillId="29" borderId="11" xfId="0" applyNumberFormat="1" applyFont="1" applyFill="1" applyBorder="1" applyAlignment="1">
      <alignment horizontal="right" vertical="center"/>
    </xf>
    <xf numFmtId="168" fontId="24" fillId="29" borderId="0" xfId="0" applyNumberFormat="1" applyFont="1" applyFill="1" applyBorder="1"/>
    <xf numFmtId="169" fontId="24" fillId="29" borderId="12" xfId="0" applyNumberFormat="1" applyFont="1" applyFill="1" applyBorder="1" applyAlignment="1">
      <alignment horizontal="right" vertical="center"/>
    </xf>
    <xf numFmtId="4" fontId="24" fillId="29" borderId="12" xfId="0" applyNumberFormat="1" applyFont="1" applyFill="1" applyBorder="1" applyAlignment="1">
      <alignment horizontal="center"/>
    </xf>
    <xf numFmtId="4" fontId="24" fillId="29" borderId="10" xfId="0" applyNumberFormat="1" applyFont="1" applyFill="1" applyBorder="1" applyAlignment="1">
      <alignment horizontal="center"/>
    </xf>
    <xf numFmtId="0" fontId="35" fillId="29" borderId="0" xfId="0" applyFont="1" applyFill="1" applyAlignment="1"/>
    <xf numFmtId="0" fontId="26" fillId="29" borderId="0" xfId="0" applyFont="1" applyFill="1"/>
    <xf numFmtId="2" fontId="24" fillId="29" borderId="11" xfId="0" applyNumberFormat="1" applyFont="1" applyFill="1" applyBorder="1" applyAlignment="1">
      <alignment horizontal="center"/>
    </xf>
    <xf numFmtId="2" fontId="0" fillId="29" borderId="0" xfId="0" applyNumberFormat="1" applyFill="1"/>
    <xf numFmtId="165" fontId="0" fillId="29" borderId="0" xfId="0" applyNumberFormat="1" applyFill="1"/>
    <xf numFmtId="171" fontId="24" fillId="29" borderId="0" xfId="0" applyNumberFormat="1" applyFont="1" applyFill="1"/>
    <xf numFmtId="0" fontId="22" fillId="29" borderId="0" xfId="0" applyFont="1" applyFill="1"/>
    <xf numFmtId="168" fontId="24" fillId="29" borderId="0" xfId="0" applyNumberFormat="1" applyFont="1" applyFill="1" applyAlignment="1">
      <alignment horizontal="left"/>
    </xf>
    <xf numFmtId="0" fontId="38" fillId="29" borderId="0" xfId="0" applyFont="1" applyFill="1" applyAlignment="1">
      <alignment horizontal="left"/>
    </xf>
    <xf numFmtId="0" fontId="30" fillId="29" borderId="0" xfId="0" applyFont="1" applyFill="1"/>
    <xf numFmtId="0" fontId="32" fillId="29" borderId="0" xfId="0" applyFont="1" applyFill="1"/>
    <xf numFmtId="0" fontId="38" fillId="29" borderId="0" xfId="0" applyFont="1" applyFill="1" applyAlignment="1">
      <alignment horizontal="center"/>
    </xf>
    <xf numFmtId="0" fontId="25" fillId="29" borderId="0" xfId="0" applyFont="1" applyFill="1" applyBorder="1" applyAlignment="1">
      <alignment horizontal="center" vertical="center" wrapText="1"/>
    </xf>
    <xf numFmtId="0" fontId="24" fillId="29" borderId="0" xfId="0" applyFont="1" applyFill="1" applyBorder="1" applyAlignment="1">
      <alignment horizontal="right"/>
    </xf>
    <xf numFmtId="0" fontId="24" fillId="29" borderId="0" xfId="0" applyFont="1" applyFill="1" applyBorder="1" applyAlignment="1">
      <alignment horizontal="center" vertical="center" wrapText="1"/>
    </xf>
    <xf numFmtId="172" fontId="24" fillId="29" borderId="10" xfId="0" applyNumberFormat="1" applyFont="1" applyFill="1" applyBorder="1" applyAlignment="1">
      <alignment horizontal="center" vertical="center"/>
    </xf>
    <xf numFmtId="4" fontId="24" fillId="29" borderId="0" xfId="0" applyNumberFormat="1" applyFont="1" applyFill="1" applyBorder="1" applyAlignment="1">
      <alignment horizontal="center"/>
    </xf>
    <xf numFmtId="172" fontId="24" fillId="29" borderId="11" xfId="0" applyNumberFormat="1" applyFont="1" applyFill="1" applyBorder="1" applyAlignment="1">
      <alignment horizontal="center" vertical="center"/>
    </xf>
    <xf numFmtId="0" fontId="26" fillId="29" borderId="0" xfId="0" applyFont="1" applyFill="1" applyBorder="1"/>
    <xf numFmtId="172" fontId="24" fillId="29" borderId="12" xfId="0" applyNumberFormat="1" applyFont="1" applyFill="1" applyBorder="1" applyAlignment="1">
      <alignment horizontal="center" vertical="center"/>
    </xf>
    <xf numFmtId="0" fontId="24" fillId="29" borderId="0" xfId="0" applyFont="1" applyFill="1" applyBorder="1" applyAlignment="1">
      <alignment horizontal="center"/>
    </xf>
    <xf numFmtId="0" fontId="24" fillId="29" borderId="0" xfId="0" applyFont="1" applyFill="1" applyAlignment="1">
      <alignment horizontal="center"/>
    </xf>
    <xf numFmtId="0" fontId="24" fillId="29" borderId="0" xfId="0" applyFont="1" applyFill="1" applyBorder="1" applyAlignment="1">
      <alignment horizontal="center" vertical="center"/>
    </xf>
    <xf numFmtId="0" fontId="24" fillId="29" borderId="0" xfId="0" applyFont="1" applyFill="1" applyAlignment="1">
      <alignment horizontal="center" vertical="center"/>
    </xf>
    <xf numFmtId="0" fontId="26" fillId="29" borderId="0" xfId="0" applyFont="1" applyFill="1" applyBorder="1" applyAlignment="1">
      <alignment horizontal="left" vertical="center" wrapText="1"/>
    </xf>
    <xf numFmtId="0" fontId="36" fillId="29" borderId="0" xfId="0" applyFont="1" applyFill="1" applyBorder="1" applyAlignment="1">
      <alignment vertical="center"/>
    </xf>
    <xf numFmtId="0" fontId="24" fillId="29" borderId="0" xfId="0" applyFont="1" applyFill="1" applyBorder="1" applyAlignment="1">
      <alignment horizontal="right" vertical="center" wrapText="1"/>
    </xf>
    <xf numFmtId="0" fontId="24" fillId="29" borderId="0" xfId="0" applyFont="1" applyFill="1" applyBorder="1" applyAlignment="1">
      <alignment vertical="center"/>
    </xf>
    <xf numFmtId="0" fontId="24" fillId="29" borderId="0" xfId="0" applyFont="1" applyFill="1" applyBorder="1" applyAlignment="1">
      <alignment horizontal="center" wrapText="1"/>
    </xf>
    <xf numFmtId="2" fontId="24" fillId="29" borderId="0" xfId="0" applyNumberFormat="1" applyFont="1" applyFill="1" applyBorder="1" applyAlignment="1">
      <alignment horizontal="center"/>
    </xf>
    <xf numFmtId="0" fontId="39" fillId="29" borderId="0" xfId="0" applyFont="1" applyFill="1"/>
    <xf numFmtId="172" fontId="24" fillId="29" borderId="0" xfId="0" applyNumberFormat="1" applyFont="1" applyFill="1" applyAlignment="1">
      <alignment horizontal="center" vertical="center"/>
    </xf>
    <xf numFmtId="0" fontId="27" fillId="29" borderId="0" xfId="0" applyFont="1" applyFill="1" applyBorder="1" applyAlignment="1">
      <alignment horizontal="center"/>
    </xf>
    <xf numFmtId="0" fontId="37" fillId="29" borderId="0" xfId="0" applyFont="1" applyFill="1" applyBorder="1" applyAlignment="1">
      <alignment horizontal="left" wrapText="1"/>
    </xf>
    <xf numFmtId="166" fontId="24" fillId="29" borderId="0" xfId="0" applyNumberFormat="1" applyFont="1" applyFill="1"/>
    <xf numFmtId="167" fontId="24" fillId="29" borderId="0" xfId="0" applyNumberFormat="1" applyFont="1" applyFill="1" applyBorder="1" applyAlignment="1">
      <alignment horizontal="center"/>
    </xf>
    <xf numFmtId="166" fontId="24" fillId="29" borderId="0" xfId="0" applyNumberFormat="1" applyFont="1" applyFill="1" applyBorder="1"/>
    <xf numFmtId="165" fontId="24" fillId="29" borderId="0" xfId="0" applyNumberFormat="1" applyFont="1" applyFill="1" applyBorder="1"/>
    <xf numFmtId="10" fontId="24" fillId="29" borderId="0" xfId="0" applyNumberFormat="1" applyFont="1" applyFill="1" applyBorder="1" applyAlignment="1">
      <alignment horizontal="center"/>
    </xf>
    <xf numFmtId="9" fontId="2" fillId="29" borderId="0" xfId="48" applyFill="1"/>
    <xf numFmtId="0" fontId="24" fillId="29" borderId="0" xfId="47" applyFont="1" applyFill="1" applyAlignment="1">
      <alignment horizontal="left"/>
    </xf>
    <xf numFmtId="0" fontId="46" fillId="29" borderId="0" xfId="47" applyFont="1" applyFill="1" applyAlignment="1">
      <alignment horizontal="left"/>
    </xf>
    <xf numFmtId="167" fontId="24" fillId="29" borderId="0" xfId="47" applyNumberFormat="1" applyFont="1" applyFill="1" applyAlignment="1">
      <alignment horizontal="left"/>
    </xf>
    <xf numFmtId="165" fontId="24" fillId="29" borderId="0" xfId="47" applyNumberFormat="1" applyFont="1" applyFill="1" applyAlignment="1">
      <alignment horizontal="left"/>
    </xf>
    <xf numFmtId="0" fontId="47" fillId="29" borderId="0" xfId="0" applyFont="1" applyFill="1"/>
    <xf numFmtId="167" fontId="47" fillId="29" borderId="9" xfId="0" applyNumberFormat="1" applyFont="1" applyFill="1" applyBorder="1" applyAlignment="1">
      <alignment horizontal="center"/>
    </xf>
    <xf numFmtId="166" fontId="47" fillId="29" borderId="11" xfId="0" applyNumberFormat="1" applyFont="1" applyFill="1" applyBorder="1" applyAlignment="1">
      <alignment horizontal="center"/>
    </xf>
    <xf numFmtId="0" fontId="48" fillId="29" borderId="0" xfId="0" applyFont="1" applyFill="1"/>
    <xf numFmtId="0" fontId="48" fillId="29" borderId="0" xfId="0" applyFont="1" applyFill="1" applyAlignment="1">
      <alignment horizontal="center"/>
    </xf>
    <xf numFmtId="0" fontId="49" fillId="29" borderId="0" xfId="0" applyFont="1" applyFill="1" applyAlignment="1">
      <alignment vertical="center"/>
    </xf>
    <xf numFmtId="0" fontId="49" fillId="29" borderId="0" xfId="0" applyFont="1" applyFill="1"/>
    <xf numFmtId="0" fontId="49" fillId="29" borderId="0" xfId="0" applyFont="1" applyFill="1" applyAlignment="1">
      <alignment horizontal="center"/>
    </xf>
    <xf numFmtId="0" fontId="50" fillId="29" borderId="0" xfId="0" applyFont="1" applyFill="1" applyBorder="1" applyAlignment="1">
      <alignment horizontal="left"/>
    </xf>
    <xf numFmtId="2" fontId="51" fillId="29" borderId="0" xfId="0" applyNumberFormat="1" applyFont="1" applyFill="1" applyBorder="1" applyAlignment="1">
      <alignment horizontal="left" vertical="center"/>
    </xf>
    <xf numFmtId="0" fontId="51" fillId="29" borderId="0" xfId="0" applyFont="1" applyFill="1" applyBorder="1" applyAlignment="1">
      <alignment horizontal="left" vertical="center"/>
    </xf>
    <xf numFmtId="0" fontId="51" fillId="29" borderId="0" xfId="0" applyFont="1" applyFill="1" applyAlignment="1">
      <alignment horizontal="left" vertical="center"/>
    </xf>
    <xf numFmtId="0" fontId="48" fillId="29" borderId="0" xfId="0" applyFont="1" applyFill="1" applyAlignment="1"/>
    <xf numFmtId="0" fontId="47" fillId="29" borderId="0" xfId="0" applyFont="1" applyFill="1" applyBorder="1"/>
    <xf numFmtId="165" fontId="47" fillId="29" borderId="0" xfId="0" applyNumberFormat="1" applyFont="1" applyFill="1"/>
    <xf numFmtId="167" fontId="48" fillId="29" borderId="0" xfId="0" applyNumberFormat="1" applyFont="1" applyFill="1"/>
    <xf numFmtId="0" fontId="53" fillId="29" borderId="0" xfId="0" applyFont="1" applyFill="1" applyBorder="1" applyAlignment="1">
      <alignment horizontal="center"/>
    </xf>
    <xf numFmtId="2" fontId="51" fillId="29" borderId="0" xfId="0" applyNumberFormat="1" applyFont="1" applyFill="1" applyAlignment="1">
      <alignment horizontal="left" vertical="center"/>
    </xf>
    <xf numFmtId="2" fontId="48" fillId="29" borderId="0" xfId="0" applyNumberFormat="1" applyFont="1" applyFill="1" applyAlignment="1"/>
    <xf numFmtId="0" fontId="48" fillId="29" borderId="0" xfId="0" applyFont="1" applyFill="1" applyAlignment="1">
      <alignment horizontal="left"/>
    </xf>
    <xf numFmtId="167" fontId="47" fillId="29" borderId="13" xfId="0" applyNumberFormat="1" applyFont="1" applyFill="1" applyBorder="1" applyAlignment="1">
      <alignment horizontal="center"/>
    </xf>
    <xf numFmtId="0" fontId="47" fillId="29" borderId="14" xfId="0" applyFont="1" applyFill="1" applyBorder="1"/>
    <xf numFmtId="0" fontId="47" fillId="29" borderId="15" xfId="0" applyFont="1" applyFill="1" applyBorder="1"/>
    <xf numFmtId="0" fontId="47" fillId="29" borderId="16" xfId="0" applyFont="1" applyFill="1" applyBorder="1"/>
    <xf numFmtId="0" fontId="47" fillId="29" borderId="17" xfId="0" applyFont="1" applyFill="1" applyBorder="1"/>
    <xf numFmtId="10" fontId="47" fillId="29" borderId="0" xfId="0" applyNumberFormat="1" applyFont="1" applyFill="1" applyBorder="1" applyAlignment="1">
      <alignment horizontal="center"/>
    </xf>
    <xf numFmtId="2" fontId="56" fillId="29" borderId="0" xfId="0" applyNumberFormat="1" applyFont="1" applyFill="1" applyBorder="1" applyAlignment="1">
      <alignment horizontal="left" vertical="center"/>
    </xf>
    <xf numFmtId="9" fontId="56" fillId="29" borderId="0" xfId="0" applyNumberFormat="1" applyFont="1" applyFill="1" applyBorder="1" applyAlignment="1">
      <alignment horizontal="center" vertical="center"/>
    </xf>
    <xf numFmtId="0" fontId="55" fillId="29" borderId="0" xfId="0" applyFont="1" applyFill="1" applyBorder="1" applyAlignment="1">
      <alignment horizontal="left" wrapText="1"/>
    </xf>
    <xf numFmtId="166" fontId="47" fillId="29" borderId="11" xfId="0" applyNumberFormat="1" applyFont="1" applyFill="1" applyBorder="1" applyAlignment="1">
      <alignment horizontal="right"/>
    </xf>
    <xf numFmtId="0" fontId="47" fillId="29" borderId="9" xfId="0" applyFont="1" applyFill="1" applyBorder="1"/>
    <xf numFmtId="9" fontId="47" fillId="29" borderId="18" xfId="48" applyFont="1" applyFill="1" applyBorder="1" applyAlignment="1">
      <alignment horizontal="center"/>
    </xf>
    <xf numFmtId="167" fontId="47" fillId="29" borderId="0" xfId="0" applyNumberFormat="1" applyFont="1" applyFill="1"/>
    <xf numFmtId="9" fontId="48" fillId="29" borderId="0" xfId="48" applyFont="1" applyFill="1"/>
    <xf numFmtId="0" fontId="47" fillId="29" borderId="0" xfId="47" applyFont="1" applyFill="1" applyAlignment="1">
      <alignment horizontal="left"/>
    </xf>
    <xf numFmtId="0" fontId="58" fillId="29" borderId="0" xfId="47" applyFont="1" applyFill="1" applyAlignment="1">
      <alignment horizontal="left"/>
    </xf>
    <xf numFmtId="168" fontId="47" fillId="29" borderId="0" xfId="0" applyNumberFormat="1" applyFont="1" applyFill="1" applyAlignment="1">
      <alignment horizontal="left"/>
    </xf>
    <xf numFmtId="168" fontId="47" fillId="29" borderId="0" xfId="0" applyNumberFormat="1" applyFont="1" applyFill="1"/>
    <xf numFmtId="167" fontId="47" fillId="29" borderId="0" xfId="47" applyNumberFormat="1" applyFont="1" applyFill="1" applyAlignment="1">
      <alignment horizontal="left"/>
    </xf>
    <xf numFmtId="165" fontId="47" fillId="29" borderId="0" xfId="47" applyNumberFormat="1" applyFont="1" applyFill="1" applyAlignment="1">
      <alignment horizontal="left"/>
    </xf>
    <xf numFmtId="168" fontId="47" fillId="29" borderId="0" xfId="0" applyNumberFormat="1" applyFont="1" applyFill="1" applyBorder="1" applyAlignment="1">
      <alignment horizontal="center"/>
    </xf>
    <xf numFmtId="3" fontId="47" fillId="29" borderId="0" xfId="0" applyNumberFormat="1" applyFont="1" applyFill="1" applyBorder="1" applyAlignment="1">
      <alignment horizontal="center"/>
    </xf>
    <xf numFmtId="3" fontId="0" fillId="29" borderId="0" xfId="0" applyNumberFormat="1" applyFill="1"/>
    <xf numFmtId="3" fontId="47" fillId="29" borderId="11" xfId="0" applyNumberFormat="1" applyFont="1" applyFill="1" applyBorder="1" applyAlignment="1">
      <alignment horizontal="center"/>
    </xf>
    <xf numFmtId="3" fontId="48" fillId="29" borderId="0" xfId="0" applyNumberFormat="1" applyFont="1" applyFill="1"/>
    <xf numFmtId="169" fontId="48" fillId="29" borderId="0" xfId="0" applyNumberFormat="1" applyFont="1" applyFill="1" applyAlignment="1">
      <alignment horizontal="right" vertical="center"/>
    </xf>
    <xf numFmtId="169" fontId="49" fillId="29" borderId="0" xfId="0" applyNumberFormat="1" applyFont="1" applyFill="1" applyAlignment="1">
      <alignment horizontal="right" vertical="center"/>
    </xf>
    <xf numFmtId="0" fontId="60" fillId="29" borderId="0" xfId="0" applyFont="1" applyFill="1" applyAlignment="1">
      <alignment horizontal="left"/>
    </xf>
    <xf numFmtId="169" fontId="60" fillId="29" borderId="0" xfId="0" applyNumberFormat="1" applyFont="1" applyFill="1" applyAlignment="1">
      <alignment horizontal="right" vertical="center"/>
    </xf>
    <xf numFmtId="2" fontId="51" fillId="29" borderId="0" xfId="0" applyNumberFormat="1" applyFont="1" applyFill="1" applyAlignment="1">
      <alignment horizontal="center" vertical="center" shrinkToFit="1"/>
    </xf>
    <xf numFmtId="2" fontId="48" fillId="29" borderId="0" xfId="0" applyNumberFormat="1" applyFont="1" applyFill="1" applyAlignment="1">
      <alignment horizontal="justify" shrinkToFit="1"/>
    </xf>
    <xf numFmtId="2" fontId="48" fillId="29" borderId="0" xfId="0" applyNumberFormat="1" applyFont="1" applyFill="1" applyAlignment="1">
      <alignment shrinkToFit="1"/>
    </xf>
    <xf numFmtId="0" fontId="56" fillId="29" borderId="0" xfId="0" applyFont="1" applyFill="1" applyAlignment="1">
      <alignment horizontal="left"/>
    </xf>
    <xf numFmtId="0" fontId="56" fillId="29" borderId="0" xfId="0" applyFont="1" applyFill="1" applyAlignment="1">
      <alignment horizontal="center"/>
    </xf>
    <xf numFmtId="0" fontId="62" fillId="29" borderId="0" xfId="0" applyFont="1" applyFill="1"/>
    <xf numFmtId="169" fontId="47" fillId="29" borderId="10" xfId="0" applyNumberFormat="1" applyFont="1" applyFill="1" applyBorder="1" applyAlignment="1">
      <alignment horizontal="right" vertical="center"/>
    </xf>
    <xf numFmtId="169" fontId="47" fillId="29" borderId="11" xfId="0" applyNumberFormat="1" applyFont="1" applyFill="1" applyBorder="1" applyAlignment="1">
      <alignment horizontal="right" vertical="center"/>
    </xf>
    <xf numFmtId="169" fontId="47" fillId="29" borderId="12" xfId="0" applyNumberFormat="1" applyFont="1" applyFill="1" applyBorder="1" applyAlignment="1">
      <alignment horizontal="right" vertical="center"/>
    </xf>
    <xf numFmtId="0" fontId="64" fillId="29" borderId="0" xfId="0" applyFont="1" applyFill="1" applyAlignment="1"/>
    <xf numFmtId="168" fontId="47" fillId="29" borderId="0" xfId="0" applyNumberFormat="1" applyFont="1" applyFill="1" applyBorder="1"/>
    <xf numFmtId="2" fontId="47" fillId="29" borderId="0" xfId="0" applyNumberFormat="1" applyFont="1" applyFill="1"/>
    <xf numFmtId="2" fontId="66" fillId="29" borderId="0" xfId="0" applyNumberFormat="1" applyFont="1" applyFill="1"/>
    <xf numFmtId="0" fontId="66" fillId="29" borderId="0" xfId="0" applyFont="1" applyFill="1"/>
    <xf numFmtId="2" fontId="67" fillId="29" borderId="0" xfId="0" applyNumberFormat="1" applyFont="1" applyFill="1"/>
    <xf numFmtId="0" fontId="67" fillId="29" borderId="0" xfId="0" applyFont="1" applyFill="1"/>
    <xf numFmtId="170" fontId="47" fillId="29" borderId="0" xfId="0" applyNumberFormat="1" applyFont="1" applyFill="1"/>
    <xf numFmtId="2" fontId="48" fillId="29" borderId="0" xfId="0" applyNumberFormat="1" applyFont="1" applyFill="1"/>
    <xf numFmtId="169" fontId="47" fillId="29" borderId="0" xfId="0" applyNumberFormat="1" applyFont="1" applyFill="1" applyBorder="1" applyAlignment="1">
      <alignment horizontal="right" vertical="center"/>
    </xf>
    <xf numFmtId="4" fontId="47" fillId="29" borderId="0" xfId="0" applyNumberFormat="1" applyFont="1" applyFill="1" applyAlignment="1">
      <alignment horizontal="center"/>
    </xf>
    <xf numFmtId="168" fontId="47" fillId="29" borderId="18" xfId="0" applyNumberFormat="1" applyFont="1" applyFill="1" applyBorder="1" applyAlignment="1">
      <alignment horizontal="center"/>
    </xf>
    <xf numFmtId="0" fontId="48" fillId="29" borderId="14" xfId="0" applyFont="1" applyFill="1" applyBorder="1"/>
    <xf numFmtId="0" fontId="48" fillId="29" borderId="15" xfId="0" applyFont="1" applyFill="1" applyBorder="1"/>
    <xf numFmtId="0" fontId="48" fillId="29" borderId="14" xfId="0" applyFont="1" applyFill="1" applyBorder="1" applyAlignment="1">
      <alignment horizontal="left" vertical="center" wrapText="1"/>
    </xf>
    <xf numFmtId="0" fontId="65" fillId="29" borderId="14" xfId="0" applyFont="1" applyFill="1" applyBorder="1" applyAlignment="1">
      <alignment vertical="center"/>
    </xf>
    <xf numFmtId="0" fontId="48" fillId="29" borderId="23" xfId="0" applyFont="1" applyFill="1" applyBorder="1"/>
    <xf numFmtId="169" fontId="47" fillId="29" borderId="24" xfId="0" applyNumberFormat="1" applyFont="1" applyFill="1" applyBorder="1" applyAlignment="1">
      <alignment horizontal="right" vertical="center"/>
    </xf>
    <xf numFmtId="168" fontId="47" fillId="29" borderId="25" xfId="0" applyNumberFormat="1" applyFont="1" applyFill="1" applyBorder="1" applyAlignment="1">
      <alignment horizontal="center"/>
    </xf>
    <xf numFmtId="0" fontId="52" fillId="29" borderId="26" xfId="0" applyFont="1" applyFill="1" applyBorder="1" applyAlignment="1">
      <alignment horizontal="center" vertical="center" wrapText="1"/>
    </xf>
    <xf numFmtId="169" fontId="52" fillId="29" borderId="27" xfId="0" applyNumberFormat="1" applyFont="1" applyFill="1" applyBorder="1" applyAlignment="1">
      <alignment horizontal="center" vertical="center"/>
    </xf>
    <xf numFmtId="0" fontId="63" fillId="29" borderId="27" xfId="0" applyFont="1" applyFill="1" applyBorder="1" applyAlignment="1">
      <alignment horizontal="center" vertical="center"/>
    </xf>
    <xf numFmtId="0" fontId="63" fillId="29" borderId="28" xfId="0" applyFont="1" applyFill="1" applyBorder="1" applyAlignment="1">
      <alignment horizontal="center" vertical="center" wrapText="1"/>
    </xf>
    <xf numFmtId="0" fontId="25" fillId="29" borderId="26" xfId="0" applyFont="1" applyFill="1" applyBorder="1" applyAlignment="1">
      <alignment horizontal="center" vertical="center" wrapText="1"/>
    </xf>
    <xf numFmtId="169" fontId="25" fillId="29" borderId="27" xfId="0" applyNumberFormat="1" applyFont="1" applyFill="1" applyBorder="1" applyAlignment="1">
      <alignment horizontal="center" vertical="center"/>
    </xf>
    <xf numFmtId="0" fontId="34" fillId="29" borderId="27" xfId="0" applyFont="1" applyFill="1" applyBorder="1" applyAlignment="1">
      <alignment horizontal="center" vertical="center" wrapText="1"/>
    </xf>
    <xf numFmtId="0" fontId="34" fillId="29" borderId="27" xfId="0" applyFont="1" applyFill="1" applyBorder="1" applyAlignment="1">
      <alignment horizontal="center" vertical="center"/>
    </xf>
    <xf numFmtId="0" fontId="26" fillId="29" borderId="14" xfId="0" applyFont="1" applyFill="1" applyBorder="1"/>
    <xf numFmtId="0" fontId="26" fillId="29" borderId="15" xfId="0" applyFont="1" applyFill="1" applyBorder="1"/>
    <xf numFmtId="0" fontId="26" fillId="29" borderId="14" xfId="0" applyFont="1" applyFill="1" applyBorder="1" applyAlignment="1">
      <alignment horizontal="left" vertical="center" wrapText="1"/>
    </xf>
    <xf numFmtId="0" fontId="36" fillId="29" borderId="14" xfId="0" applyFont="1" applyFill="1" applyBorder="1" applyAlignment="1">
      <alignment vertical="center"/>
    </xf>
    <xf numFmtId="168" fontId="24" fillId="29" borderId="18" xfId="0" applyNumberFormat="1" applyFont="1" applyFill="1" applyBorder="1"/>
    <xf numFmtId="0" fontId="26" fillId="29" borderId="23" xfId="0" applyFont="1" applyFill="1" applyBorder="1"/>
    <xf numFmtId="169" fontId="24" fillId="29" borderId="24" xfId="0" applyNumberFormat="1" applyFont="1" applyFill="1" applyBorder="1" applyAlignment="1">
      <alignment horizontal="right" vertical="center"/>
    </xf>
    <xf numFmtId="4" fontId="24" fillId="29" borderId="24" xfId="0" applyNumberFormat="1" applyFont="1" applyFill="1" applyBorder="1" applyAlignment="1">
      <alignment horizontal="center"/>
    </xf>
    <xf numFmtId="172" fontId="24" fillId="29" borderId="24" xfId="0" applyNumberFormat="1" applyFont="1" applyFill="1" applyBorder="1" applyAlignment="1">
      <alignment horizontal="center" vertical="center"/>
    </xf>
    <xf numFmtId="168" fontId="24" fillId="29" borderId="25" xfId="0" applyNumberFormat="1" applyFont="1" applyFill="1" applyBorder="1"/>
    <xf numFmtId="9" fontId="48" fillId="29" borderId="0" xfId="0" applyNumberFormat="1" applyFont="1" applyFill="1"/>
    <xf numFmtId="4" fontId="47" fillId="29" borderId="33" xfId="0" applyNumberFormat="1" applyFont="1" applyFill="1" applyBorder="1" applyAlignment="1">
      <alignment horizontal="center"/>
    </xf>
    <xf numFmtId="4" fontId="47" fillId="29" borderId="34" xfId="0" applyNumberFormat="1" applyFont="1" applyFill="1" applyBorder="1" applyAlignment="1">
      <alignment horizontal="center"/>
    </xf>
    <xf numFmtId="4" fontId="47" fillId="29" borderId="35" xfId="0" applyNumberFormat="1" applyFont="1" applyFill="1" applyBorder="1" applyAlignment="1">
      <alignment horizontal="center"/>
    </xf>
    <xf numFmtId="0" fontId="47" fillId="29" borderId="35" xfId="0" applyFont="1" applyFill="1" applyBorder="1" applyAlignment="1">
      <alignment horizontal="center"/>
    </xf>
    <xf numFmtId="0" fontId="47" fillId="29" borderId="33" xfId="0" applyFont="1" applyFill="1" applyBorder="1" applyAlignment="1">
      <alignment horizontal="center"/>
    </xf>
    <xf numFmtId="0" fontId="47" fillId="29" borderId="34" xfId="0" applyFont="1" applyFill="1" applyBorder="1" applyAlignment="1">
      <alignment horizontal="center" vertical="center"/>
    </xf>
    <xf numFmtId="0" fontId="47" fillId="29" borderId="33" xfId="0" applyFont="1" applyFill="1" applyBorder="1" applyAlignment="1">
      <alignment horizontal="center" vertical="center" wrapText="1"/>
    </xf>
    <xf numFmtId="0" fontId="47" fillId="29" borderId="33" xfId="0" applyFont="1" applyFill="1" applyBorder="1" applyAlignment="1">
      <alignment horizontal="center" wrapText="1"/>
    </xf>
    <xf numFmtId="2" fontId="47" fillId="29" borderId="33" xfId="0" applyNumberFormat="1" applyFont="1" applyFill="1" applyBorder="1" applyAlignment="1">
      <alignment horizontal="center"/>
    </xf>
    <xf numFmtId="2" fontId="47" fillId="29" borderId="34" xfId="0" applyNumberFormat="1" applyFont="1" applyFill="1" applyBorder="1" applyAlignment="1">
      <alignment horizontal="center"/>
    </xf>
    <xf numFmtId="2" fontId="47" fillId="29" borderId="35" xfId="0" applyNumberFormat="1" applyFont="1" applyFill="1" applyBorder="1" applyAlignment="1">
      <alignment horizontal="center"/>
    </xf>
    <xf numFmtId="172" fontId="24" fillId="29" borderId="33" xfId="0" applyNumberFormat="1" applyFont="1" applyFill="1" applyBorder="1" applyAlignment="1">
      <alignment horizontal="center" vertical="center"/>
    </xf>
    <xf numFmtId="172" fontId="24" fillId="29" borderId="34" xfId="0" applyNumberFormat="1" applyFont="1" applyFill="1" applyBorder="1" applyAlignment="1">
      <alignment horizontal="center" vertical="center"/>
    </xf>
    <xf numFmtId="172" fontId="24" fillId="29" borderId="35" xfId="0" applyNumberFormat="1" applyFont="1" applyFill="1" applyBorder="1" applyAlignment="1">
      <alignment horizontal="center" vertical="center"/>
    </xf>
    <xf numFmtId="172" fontId="24" fillId="29" borderId="36" xfId="0" applyNumberFormat="1" applyFont="1" applyFill="1" applyBorder="1" applyAlignment="1">
      <alignment horizontal="center" vertical="center"/>
    </xf>
    <xf numFmtId="166" fontId="24" fillId="29" borderId="0" xfId="0" applyNumberFormat="1" applyFont="1" applyFill="1" applyBorder="1" applyAlignment="1">
      <alignment horizontal="center"/>
    </xf>
    <xf numFmtId="9" fontId="2" fillId="29" borderId="0" xfId="48" applyFill="1" applyAlignment="1">
      <alignment horizontal="center"/>
    </xf>
    <xf numFmtId="168" fontId="48" fillId="29" borderId="0" xfId="0" applyNumberFormat="1" applyFont="1" applyFill="1"/>
    <xf numFmtId="9" fontId="2" fillId="29" borderId="0" xfId="48" applyFill="1" applyAlignment="1">
      <alignment horizontal="left"/>
    </xf>
    <xf numFmtId="9" fontId="47" fillId="29" borderId="19" xfId="48" applyFont="1" applyFill="1" applyBorder="1" applyAlignment="1">
      <alignment horizontal="center"/>
    </xf>
    <xf numFmtId="172" fontId="24" fillId="30" borderId="33" xfId="0" applyNumberFormat="1" applyFont="1" applyFill="1" applyBorder="1" applyAlignment="1">
      <alignment horizontal="center" vertical="center"/>
    </xf>
    <xf numFmtId="172" fontId="24" fillId="30" borderId="34" xfId="0" applyNumberFormat="1" applyFont="1" applyFill="1" applyBorder="1" applyAlignment="1">
      <alignment horizontal="center" vertical="center"/>
    </xf>
    <xf numFmtId="172" fontId="24" fillId="30" borderId="35" xfId="0" applyNumberFormat="1" applyFont="1" applyFill="1" applyBorder="1" applyAlignment="1">
      <alignment horizontal="center" vertical="center"/>
    </xf>
    <xf numFmtId="0" fontId="53" fillId="29" borderId="0" xfId="0" applyFont="1" applyFill="1" applyBorder="1" applyAlignment="1">
      <alignment horizontal="center"/>
    </xf>
    <xf numFmtId="2" fontId="51" fillId="29" borderId="0" xfId="0" applyNumberFormat="1" applyFont="1" applyFill="1" applyBorder="1" applyAlignment="1">
      <alignment horizontal="left" vertical="center"/>
    </xf>
    <xf numFmtId="9" fontId="24" fillId="29" borderId="18" xfId="48" applyFont="1" applyFill="1" applyBorder="1" applyAlignment="1">
      <alignment horizontal="center"/>
    </xf>
    <xf numFmtId="9" fontId="24" fillId="29" borderId="21" xfId="48" applyFont="1" applyFill="1" applyBorder="1" applyAlignment="1">
      <alignment horizontal="center"/>
    </xf>
    <xf numFmtId="9" fontId="24" fillId="29" borderId="22" xfId="48" applyFont="1" applyFill="1" applyBorder="1" applyAlignment="1">
      <alignment horizontal="center"/>
    </xf>
    <xf numFmtId="9" fontId="47" fillId="29" borderId="21" xfId="48" applyFont="1" applyFill="1" applyBorder="1" applyAlignment="1">
      <alignment horizontal="center"/>
    </xf>
    <xf numFmtId="9" fontId="47" fillId="29" borderId="22" xfId="48" applyFont="1" applyFill="1" applyBorder="1" applyAlignment="1">
      <alignment horizontal="center"/>
    </xf>
    <xf numFmtId="3" fontId="47" fillId="29" borderId="9" xfId="0" applyNumberFormat="1" applyFont="1" applyFill="1" applyBorder="1" applyAlignment="1">
      <alignment horizontal="center"/>
    </xf>
    <xf numFmtId="3" fontId="47" fillId="0" borderId="9" xfId="0" applyNumberFormat="1" applyFont="1" applyFill="1" applyBorder="1" applyAlignment="1">
      <alignment horizontal="center"/>
    </xf>
    <xf numFmtId="166" fontId="47" fillId="29" borderId="9" xfId="0" applyNumberFormat="1" applyFont="1" applyFill="1" applyBorder="1" applyAlignment="1">
      <alignment horizontal="center"/>
    </xf>
    <xf numFmtId="9" fontId="47" fillId="29" borderId="9" xfId="48" applyFont="1" applyFill="1" applyBorder="1" applyAlignment="1">
      <alignment horizontal="center"/>
    </xf>
    <xf numFmtId="0" fontId="24" fillId="29" borderId="14" xfId="0" applyFont="1" applyFill="1" applyBorder="1"/>
    <xf numFmtId="3" fontId="47" fillId="29" borderId="13" xfId="0" applyNumberFormat="1" applyFont="1" applyFill="1" applyBorder="1" applyAlignment="1">
      <alignment horizontal="center"/>
    </xf>
    <xf numFmtId="174" fontId="47" fillId="29" borderId="20" xfId="0" applyNumberFormat="1" applyFont="1" applyFill="1" applyBorder="1" applyAlignment="1">
      <alignment horizontal="center"/>
    </xf>
    <xf numFmtId="166" fontId="47" fillId="29" borderId="18" xfId="0" applyNumberFormat="1" applyFont="1" applyFill="1" applyBorder="1" applyAlignment="1">
      <alignment horizontal="center"/>
    </xf>
    <xf numFmtId="0" fontId="47" fillId="29" borderId="23" xfId="0" applyFont="1" applyFill="1" applyBorder="1"/>
    <xf numFmtId="167" fontId="47" fillId="29" borderId="24" xfId="0" applyNumberFormat="1" applyFont="1" applyFill="1" applyBorder="1" applyAlignment="1">
      <alignment horizontal="center"/>
    </xf>
    <xf numFmtId="174" fontId="47" fillId="29" borderId="25" xfId="0" applyNumberFormat="1" applyFont="1" applyFill="1" applyBorder="1" applyAlignment="1">
      <alignment horizontal="center"/>
    </xf>
    <xf numFmtId="166" fontId="47" fillId="29" borderId="19" xfId="0" applyNumberFormat="1" applyFont="1" applyFill="1" applyBorder="1" applyAlignment="1">
      <alignment horizontal="center"/>
    </xf>
    <xf numFmtId="9" fontId="47" fillId="29" borderId="13" xfId="48" applyFont="1" applyFill="1" applyBorder="1" applyAlignment="1">
      <alignment horizontal="center"/>
    </xf>
    <xf numFmtId="9" fontId="47" fillId="29" borderId="18" xfId="48" applyNumberFormat="1" applyFont="1" applyFill="1" applyBorder="1" applyAlignment="1">
      <alignment horizontal="center"/>
    </xf>
    <xf numFmtId="0" fontId="69" fillId="29" borderId="0" xfId="46" applyFont="1" applyFill="1"/>
    <xf numFmtId="0" fontId="70" fillId="29" borderId="0" xfId="46" applyFont="1" applyFill="1"/>
    <xf numFmtId="0" fontId="49" fillId="29" borderId="0" xfId="46" applyFont="1" applyFill="1" applyAlignment="1">
      <alignment vertical="center"/>
    </xf>
    <xf numFmtId="0" fontId="49" fillId="29" borderId="0" xfId="46" applyFont="1" applyFill="1"/>
    <xf numFmtId="0" fontId="49" fillId="29" borderId="0" xfId="46" applyFont="1" applyFill="1" applyAlignment="1">
      <alignment horizontal="center"/>
    </xf>
    <xf numFmtId="0" fontId="71" fillId="29" borderId="0" xfId="46" applyFont="1" applyFill="1"/>
    <xf numFmtId="2" fontId="51" fillId="29" borderId="0" xfId="46" applyNumberFormat="1" applyFont="1" applyFill="1" applyBorder="1" applyAlignment="1">
      <alignment horizontal="left" vertical="center" wrapText="1"/>
    </xf>
    <xf numFmtId="2" fontId="70" fillId="29" borderId="0" xfId="46" applyNumberFormat="1" applyFont="1" applyFill="1" applyAlignment="1"/>
    <xf numFmtId="0" fontId="71" fillId="29" borderId="0" xfId="46" applyFont="1" applyFill="1" applyAlignment="1">
      <alignment shrinkToFit="1"/>
    </xf>
    <xf numFmtId="0" fontId="47" fillId="29" borderId="0" xfId="46" applyFont="1" applyFill="1"/>
    <xf numFmtId="0" fontId="72" fillId="29" borderId="0" xfId="46" applyFont="1" applyFill="1"/>
    <xf numFmtId="0" fontId="51" fillId="29" borderId="0" xfId="46" applyFont="1" applyFill="1" applyBorder="1" applyAlignment="1">
      <alignment horizontal="left" vertical="center"/>
    </xf>
    <xf numFmtId="0" fontId="51" fillId="29" borderId="0" xfId="46" applyFont="1" applyFill="1" applyAlignment="1">
      <alignment horizontal="left" vertical="center"/>
    </xf>
    <xf numFmtId="0" fontId="70" fillId="29" borderId="0" xfId="46" applyFont="1" applyFill="1" applyAlignment="1"/>
    <xf numFmtId="9" fontId="48" fillId="29" borderId="0" xfId="71" applyFont="1" applyFill="1" applyBorder="1"/>
    <xf numFmtId="0" fontId="47" fillId="29" borderId="0" xfId="46" applyFont="1" applyFill="1" applyBorder="1"/>
    <xf numFmtId="0" fontId="52" fillId="29" borderId="0" xfId="46" applyFont="1" applyFill="1" applyBorder="1" applyAlignment="1">
      <alignment horizontal="center" vertical="center" wrapText="1"/>
    </xf>
    <xf numFmtId="0" fontId="47" fillId="29" borderId="11" xfId="46" applyFont="1" applyFill="1" applyBorder="1"/>
    <xf numFmtId="167" fontId="47" fillId="29" borderId="39" xfId="46" applyNumberFormat="1" applyFont="1" applyFill="1" applyBorder="1" applyAlignment="1">
      <alignment horizontal="center"/>
    </xf>
    <xf numFmtId="3" fontId="47" fillId="29" borderId="29" xfId="46" applyNumberFormat="1" applyFont="1" applyFill="1" applyBorder="1" applyAlignment="1">
      <alignment horizontal="center"/>
    </xf>
    <xf numFmtId="166" fontId="47" fillId="29" borderId="0" xfId="46" applyNumberFormat="1" applyFont="1" applyFill="1" applyBorder="1"/>
    <xf numFmtId="167" fontId="47" fillId="29" borderId="0" xfId="46" applyNumberFormat="1" applyFont="1" applyFill="1" applyAlignment="1">
      <alignment horizontal="left"/>
    </xf>
    <xf numFmtId="3" fontId="75" fillId="29" borderId="29" xfId="46" applyNumberFormat="1" applyFont="1" applyFill="1" applyBorder="1" applyAlignment="1">
      <alignment horizontal="left"/>
    </xf>
    <xf numFmtId="3" fontId="75" fillId="29" borderId="39" xfId="46" applyNumberFormat="1" applyFont="1" applyFill="1" applyBorder="1" applyAlignment="1">
      <alignment horizontal="center"/>
    </xf>
    <xf numFmtId="3" fontId="75" fillId="29" borderId="29" xfId="46" applyNumberFormat="1" applyFont="1" applyFill="1" applyBorder="1" applyAlignment="1">
      <alignment horizontal="center"/>
    </xf>
    <xf numFmtId="3" fontId="75" fillId="30" borderId="29" xfId="46" applyNumberFormat="1" applyFont="1" applyFill="1" applyBorder="1" applyAlignment="1">
      <alignment horizontal="center"/>
    </xf>
    <xf numFmtId="3" fontId="47" fillId="29" borderId="0" xfId="46" applyNumberFormat="1" applyFont="1" applyFill="1"/>
    <xf numFmtId="167" fontId="47" fillId="29" borderId="0" xfId="46" applyNumberFormat="1" applyFont="1" applyFill="1" applyBorder="1" applyAlignment="1">
      <alignment horizontal="center"/>
    </xf>
    <xf numFmtId="3" fontId="47" fillId="29" borderId="11" xfId="46" applyNumberFormat="1" applyFont="1" applyFill="1" applyBorder="1" applyAlignment="1">
      <alignment horizontal="center"/>
    </xf>
    <xf numFmtId="3" fontId="47" fillId="29" borderId="33" xfId="46" applyNumberFormat="1" applyFont="1" applyFill="1" applyBorder="1" applyAlignment="1">
      <alignment horizontal="center"/>
    </xf>
    <xf numFmtId="3" fontId="75" fillId="29" borderId="11" xfId="46" applyNumberFormat="1" applyFont="1" applyFill="1" applyBorder="1" applyAlignment="1">
      <alignment horizontal="left"/>
    </xf>
    <xf numFmtId="3" fontId="75" fillId="29" borderId="0" xfId="46" applyNumberFormat="1" applyFont="1" applyFill="1" applyBorder="1" applyAlignment="1">
      <alignment horizontal="center"/>
    </xf>
    <xf numFmtId="3" fontId="75" fillId="29" borderId="11" xfId="46" applyNumberFormat="1" applyFont="1" applyFill="1" applyBorder="1" applyAlignment="1">
      <alignment horizontal="center"/>
    </xf>
    <xf numFmtId="3" fontId="75" fillId="30" borderId="11" xfId="46" applyNumberFormat="1" applyFont="1" applyFill="1" applyBorder="1" applyAlignment="1">
      <alignment horizontal="center"/>
    </xf>
    <xf numFmtId="167" fontId="47" fillId="29" borderId="11" xfId="46" applyNumberFormat="1" applyFont="1" applyFill="1" applyBorder="1" applyAlignment="1">
      <alignment horizontal="center"/>
    </xf>
    <xf numFmtId="3" fontId="75" fillId="29" borderId="10" xfId="46" applyNumberFormat="1" applyFont="1" applyFill="1" applyBorder="1" applyAlignment="1">
      <alignment horizontal="left"/>
    </xf>
    <xf numFmtId="3" fontId="75" fillId="29" borderId="43" xfId="46" applyNumberFormat="1" applyFont="1" applyFill="1" applyBorder="1" applyAlignment="1">
      <alignment horizontal="center"/>
    </xf>
    <xf numFmtId="3" fontId="75" fillId="29" borderId="10" xfId="46" applyNumberFormat="1" applyFont="1" applyFill="1" applyBorder="1" applyAlignment="1">
      <alignment horizontal="center"/>
    </xf>
    <xf numFmtId="3" fontId="47" fillId="30" borderId="10" xfId="46" applyNumberFormat="1" applyFont="1" applyFill="1" applyBorder="1" applyAlignment="1">
      <alignment horizontal="center"/>
    </xf>
    <xf numFmtId="3" fontId="47" fillId="30" borderId="11" xfId="46" applyNumberFormat="1" applyFont="1" applyFill="1" applyBorder="1" applyAlignment="1">
      <alignment horizontal="center"/>
    </xf>
    <xf numFmtId="3" fontId="47" fillId="32" borderId="11" xfId="46" applyNumberFormat="1" applyFont="1" applyFill="1" applyBorder="1" applyAlignment="1">
      <alignment horizontal="center"/>
    </xf>
    <xf numFmtId="3" fontId="75" fillId="29" borderId="12" xfId="46" applyNumberFormat="1" applyFont="1" applyFill="1" applyBorder="1" applyAlignment="1">
      <alignment horizontal="left"/>
    </xf>
    <xf numFmtId="3" fontId="75" fillId="29" borderId="46" xfId="46" applyNumberFormat="1" applyFont="1" applyFill="1" applyBorder="1" applyAlignment="1">
      <alignment horizontal="center"/>
    </xf>
    <xf numFmtId="3" fontId="75" fillId="29" borderId="12" xfId="46" applyNumberFormat="1" applyFont="1" applyFill="1" applyBorder="1" applyAlignment="1">
      <alignment horizontal="center"/>
    </xf>
    <xf numFmtId="3" fontId="47" fillId="30" borderId="12" xfId="46" applyNumberFormat="1" applyFont="1" applyFill="1" applyBorder="1" applyAlignment="1">
      <alignment horizontal="center"/>
    </xf>
    <xf numFmtId="9" fontId="48" fillId="29" borderId="0" xfId="48" applyFont="1" applyFill="1" applyBorder="1"/>
    <xf numFmtId="0" fontId="47" fillId="29" borderId="9" xfId="46" applyFont="1" applyFill="1" applyBorder="1"/>
    <xf numFmtId="3" fontId="47" fillId="29" borderId="9" xfId="46" applyNumberFormat="1" applyFont="1" applyFill="1" applyBorder="1" applyAlignment="1">
      <alignment horizontal="center"/>
    </xf>
    <xf numFmtId="9" fontId="24" fillId="29" borderId="19" xfId="48" applyFont="1" applyFill="1" applyBorder="1" applyAlignment="1">
      <alignment horizontal="center"/>
    </xf>
    <xf numFmtId="165" fontId="47" fillId="29" borderId="0" xfId="46" applyNumberFormat="1" applyFont="1" applyFill="1" applyBorder="1"/>
    <xf numFmtId="175" fontId="47" fillId="32" borderId="41" xfId="46" applyNumberFormat="1" applyFont="1" applyFill="1" applyBorder="1" applyAlignment="1">
      <alignment horizontal="center"/>
    </xf>
    <xf numFmtId="167" fontId="47" fillId="29" borderId="13" xfId="46" applyNumberFormat="1" applyFont="1" applyFill="1" applyBorder="1" applyAlignment="1">
      <alignment horizontal="center"/>
    </xf>
    <xf numFmtId="167" fontId="47" fillId="29" borderId="49" xfId="46" applyNumberFormat="1" applyFont="1" applyFill="1" applyBorder="1" applyAlignment="1">
      <alignment horizontal="center"/>
    </xf>
    <xf numFmtId="166" fontId="47" fillId="29" borderId="20" xfId="46" applyNumberFormat="1" applyFont="1" applyFill="1" applyBorder="1" applyAlignment="1">
      <alignment horizontal="center"/>
    </xf>
    <xf numFmtId="10" fontId="47" fillId="29" borderId="0" xfId="46" applyNumberFormat="1" applyFont="1" applyFill="1" applyBorder="1" applyAlignment="1">
      <alignment horizontal="center"/>
    </xf>
    <xf numFmtId="3" fontId="75" fillId="29" borderId="24" xfId="46" applyNumberFormat="1" applyFont="1" applyFill="1" applyBorder="1" applyAlignment="1">
      <alignment horizontal="left"/>
    </xf>
    <xf numFmtId="3" fontId="75" fillId="29" borderId="51" xfId="46" applyNumberFormat="1" applyFont="1" applyFill="1" applyBorder="1" applyAlignment="1">
      <alignment horizontal="center"/>
    </xf>
    <xf numFmtId="3" fontId="75" fillId="29" borderId="24" xfId="46" applyNumberFormat="1" applyFont="1" applyFill="1" applyBorder="1" applyAlignment="1">
      <alignment horizontal="center"/>
    </xf>
    <xf numFmtId="3" fontId="47" fillId="30" borderId="24" xfId="46" applyNumberFormat="1" applyFont="1" applyFill="1" applyBorder="1" applyAlignment="1">
      <alignment horizontal="center"/>
    </xf>
    <xf numFmtId="3" fontId="47" fillId="32" borderId="24" xfId="46" applyNumberFormat="1" applyFont="1" applyFill="1" applyBorder="1" applyAlignment="1">
      <alignment horizontal="center"/>
    </xf>
    <xf numFmtId="175" fontId="47" fillId="32" borderId="52" xfId="46" applyNumberFormat="1" applyFont="1" applyFill="1" applyBorder="1" applyAlignment="1">
      <alignment horizontal="center"/>
    </xf>
    <xf numFmtId="3" fontId="2" fillId="29" borderId="0" xfId="48" applyNumberFormat="1" applyFill="1"/>
    <xf numFmtId="3" fontId="70" fillId="29" borderId="0" xfId="46" applyNumberFormat="1" applyFont="1" applyFill="1"/>
    <xf numFmtId="176" fontId="70" fillId="29" borderId="0" xfId="46" applyNumberFormat="1" applyFont="1" applyFill="1"/>
    <xf numFmtId="0" fontId="53" fillId="29" borderId="0" xfId="46" applyFont="1" applyFill="1" applyBorder="1" applyAlignment="1">
      <alignment horizontal="left"/>
    </xf>
    <xf numFmtId="0" fontId="53" fillId="29" borderId="0" xfId="46" applyFont="1" applyFill="1" applyAlignment="1">
      <alignment horizontal="center"/>
    </xf>
    <xf numFmtId="0" fontId="70" fillId="29" borderId="0" xfId="46" applyFont="1" applyFill="1" applyBorder="1" applyAlignment="1"/>
    <xf numFmtId="2" fontId="51" fillId="29" borderId="0" xfId="46" applyNumberFormat="1" applyFont="1" applyFill="1" applyBorder="1" applyAlignment="1">
      <alignment horizontal="left" vertical="center"/>
    </xf>
    <xf numFmtId="2" fontId="51" fillId="29" borderId="0" xfId="46" applyNumberFormat="1" applyFont="1" applyFill="1" applyAlignment="1">
      <alignment horizontal="left" vertical="center"/>
    </xf>
    <xf numFmtId="2" fontId="56" fillId="29" borderId="0" xfId="46" applyNumberFormat="1" applyFont="1" applyFill="1" applyBorder="1" applyAlignment="1">
      <alignment horizontal="left" vertical="center"/>
    </xf>
    <xf numFmtId="9" fontId="56" fillId="29" borderId="0" xfId="46" applyNumberFormat="1" applyFont="1" applyFill="1" applyBorder="1" applyAlignment="1">
      <alignment horizontal="center" vertical="center"/>
    </xf>
    <xf numFmtId="0" fontId="70" fillId="29" borderId="0" xfId="46" applyFont="1" applyFill="1" applyAlignment="1">
      <alignment horizontal="center"/>
    </xf>
    <xf numFmtId="167" fontId="47" fillId="29" borderId="0" xfId="46" applyNumberFormat="1" applyFont="1" applyFill="1"/>
    <xf numFmtId="0" fontId="47" fillId="29" borderId="14" xfId="46" applyFont="1" applyFill="1" applyBorder="1"/>
    <xf numFmtId="3" fontId="47" fillId="29" borderId="0" xfId="46" applyNumberFormat="1" applyFont="1" applyFill="1" applyBorder="1" applyAlignment="1">
      <alignment horizontal="center"/>
    </xf>
    <xf numFmtId="9" fontId="47" fillId="29" borderId="0" xfId="48" applyFont="1" applyFill="1" applyBorder="1" applyAlignment="1">
      <alignment horizontal="center"/>
    </xf>
    <xf numFmtId="166" fontId="47" fillId="29" borderId="0" xfId="46" applyNumberFormat="1" applyFont="1" applyFill="1" applyBorder="1" applyAlignment="1">
      <alignment horizontal="center"/>
    </xf>
    <xf numFmtId="0" fontId="47" fillId="29" borderId="15" xfId="46" applyFont="1" applyFill="1" applyBorder="1"/>
    <xf numFmtId="3" fontId="47" fillId="29" borderId="12" xfId="46" applyNumberFormat="1" applyFont="1" applyFill="1" applyBorder="1" applyAlignment="1">
      <alignment horizontal="center"/>
    </xf>
    <xf numFmtId="165" fontId="47" fillId="29" borderId="0" xfId="46" applyNumberFormat="1" applyFont="1" applyFill="1" applyBorder="1" applyAlignment="1">
      <alignment horizontal="center"/>
    </xf>
    <xf numFmtId="168" fontId="47" fillId="29" borderId="0" xfId="46" applyNumberFormat="1" applyFont="1" applyFill="1" applyBorder="1"/>
    <xf numFmtId="0" fontId="59" fillId="29" borderId="0" xfId="46" applyFont="1" applyFill="1" applyBorder="1" applyAlignment="1">
      <alignment horizontal="center"/>
    </xf>
    <xf numFmtId="175" fontId="47" fillId="29" borderId="0" xfId="46" applyNumberFormat="1" applyFont="1" applyFill="1" applyBorder="1"/>
    <xf numFmtId="0" fontId="76" fillId="29" borderId="0" xfId="0" applyFont="1" applyFill="1"/>
    <xf numFmtId="2" fontId="47" fillId="31" borderId="34" xfId="0" applyNumberFormat="1" applyFont="1" applyFill="1" applyBorder="1" applyAlignment="1">
      <alignment horizontal="center"/>
    </xf>
    <xf numFmtId="2" fontId="47" fillId="31" borderId="35" xfId="0" applyNumberFormat="1" applyFont="1" applyFill="1" applyBorder="1" applyAlignment="1">
      <alignment horizontal="center"/>
    </xf>
    <xf numFmtId="0" fontId="47" fillId="31" borderId="33" xfId="0" applyFont="1" applyFill="1" applyBorder="1" applyAlignment="1">
      <alignment horizontal="center"/>
    </xf>
    <xf numFmtId="0" fontId="47" fillId="31" borderId="34" xfId="0" applyFont="1" applyFill="1" applyBorder="1" applyAlignment="1">
      <alignment horizontal="center"/>
    </xf>
    <xf numFmtId="0" fontId="47" fillId="31" borderId="35" xfId="0" applyFont="1" applyFill="1" applyBorder="1" applyAlignment="1">
      <alignment horizontal="center"/>
    </xf>
    <xf numFmtId="0" fontId="47" fillId="31" borderId="36" xfId="0" applyFont="1" applyFill="1" applyBorder="1" applyAlignment="1">
      <alignment horizontal="center"/>
    </xf>
    <xf numFmtId="4" fontId="47" fillId="31" borderId="33" xfId="0" applyNumberFormat="1" applyFont="1" applyFill="1" applyBorder="1" applyAlignment="1">
      <alignment horizontal="center"/>
    </xf>
    <xf numFmtId="4" fontId="47" fillId="31" borderId="34" xfId="0" applyNumberFormat="1" applyFont="1" applyFill="1" applyBorder="1" applyAlignment="1">
      <alignment horizontal="center"/>
    </xf>
    <xf numFmtId="4" fontId="47" fillId="31" borderId="35" xfId="0" applyNumberFormat="1" applyFont="1" applyFill="1" applyBorder="1" applyAlignment="1">
      <alignment horizontal="center"/>
    </xf>
    <xf numFmtId="0" fontId="47" fillId="31" borderId="34" xfId="0" applyFont="1" applyFill="1" applyBorder="1" applyAlignment="1">
      <alignment horizontal="center" vertical="center"/>
    </xf>
    <xf numFmtId="0" fontId="47" fillId="31" borderId="33" xfId="0" applyFont="1" applyFill="1" applyBorder="1" applyAlignment="1">
      <alignment horizontal="center" vertical="center" wrapText="1"/>
    </xf>
    <xf numFmtId="0" fontId="47" fillId="31" borderId="33" xfId="0" applyFont="1" applyFill="1" applyBorder="1" applyAlignment="1">
      <alignment horizontal="center" wrapText="1"/>
    </xf>
    <xf numFmtId="2" fontId="47" fillId="31" borderId="33" xfId="0" applyNumberFormat="1" applyFont="1" applyFill="1" applyBorder="1" applyAlignment="1">
      <alignment horizontal="center"/>
    </xf>
    <xf numFmtId="0" fontId="0" fillId="29" borderId="0" xfId="0" applyFill="1" applyBorder="1"/>
    <xf numFmtId="0" fontId="56" fillId="29" borderId="0" xfId="46" applyFont="1" applyFill="1" applyAlignment="1">
      <alignment horizontal="left"/>
    </xf>
    <xf numFmtId="0" fontId="77" fillId="29" borderId="0" xfId="0" applyFont="1" applyFill="1"/>
    <xf numFmtId="174" fontId="47" fillId="30" borderId="41" xfId="48" applyNumberFormat="1" applyFont="1" applyFill="1" applyBorder="1" applyAlignment="1">
      <alignment horizontal="center"/>
    </xf>
    <xf numFmtId="9" fontId="47" fillId="30" borderId="44" xfId="48" applyFont="1" applyFill="1" applyBorder="1" applyAlignment="1">
      <alignment horizontal="center"/>
    </xf>
    <xf numFmtId="9" fontId="47" fillId="30" borderId="41" xfId="48" applyFont="1" applyFill="1" applyBorder="1" applyAlignment="1">
      <alignment horizontal="center"/>
    </xf>
    <xf numFmtId="9" fontId="47" fillId="30" borderId="47" xfId="48" applyFont="1" applyFill="1" applyBorder="1" applyAlignment="1">
      <alignment horizontal="center"/>
    </xf>
    <xf numFmtId="0" fontId="78" fillId="29" borderId="0" xfId="72" applyFill="1"/>
    <xf numFmtId="0" fontId="23" fillId="29" borderId="0" xfId="72" applyFont="1" applyFill="1" applyAlignment="1">
      <alignment vertical="center"/>
    </xf>
    <xf numFmtId="0" fontId="23" fillId="29" borderId="0" xfId="72" applyFont="1" applyFill="1"/>
    <xf numFmtId="0" fontId="38" fillId="29" borderId="0" xfId="72" applyFont="1" applyFill="1" applyAlignment="1">
      <alignment horizontal="left"/>
    </xf>
    <xf numFmtId="0" fontId="30" fillId="29" borderId="0" xfId="72" applyFont="1" applyFill="1"/>
    <xf numFmtId="0" fontId="24" fillId="29" borderId="0" xfId="72" applyFont="1" applyFill="1"/>
    <xf numFmtId="0" fontId="32" fillId="29" borderId="0" xfId="72" applyFont="1" applyFill="1"/>
    <xf numFmtId="0" fontId="24" fillId="29" borderId="0" xfId="72" applyFont="1" applyFill="1" applyBorder="1"/>
    <xf numFmtId="0" fontId="33" fillId="29" borderId="0" xfId="72" applyFont="1" applyFill="1"/>
    <xf numFmtId="0" fontId="31" fillId="29" borderId="0" xfId="72" applyFont="1" applyFill="1" applyAlignment="1">
      <alignment horizontal="center"/>
    </xf>
    <xf numFmtId="0" fontId="25" fillId="29" borderId="53" xfId="72" applyFont="1" applyFill="1" applyBorder="1" applyAlignment="1">
      <alignment horizontal="center" vertical="center" wrapText="1"/>
    </xf>
    <xf numFmtId="0" fontId="25" fillId="29" borderId="54" xfId="72" applyFont="1" applyFill="1" applyBorder="1" applyAlignment="1">
      <alignment horizontal="center" vertical="center" wrapText="1"/>
    </xf>
    <xf numFmtId="0" fontId="25" fillId="29" borderId="55" xfId="72" applyFont="1" applyFill="1" applyBorder="1" applyAlignment="1">
      <alignment horizontal="center" vertical="center" wrapText="1"/>
    </xf>
    <xf numFmtId="0" fontId="25" fillId="29" borderId="56" xfId="72" applyFont="1" applyFill="1" applyBorder="1" applyAlignment="1">
      <alignment horizontal="center" vertical="center"/>
    </xf>
    <xf numFmtId="0" fontId="25" fillId="29" borderId="57" xfId="72" applyFont="1" applyFill="1" applyBorder="1" applyAlignment="1">
      <alignment horizontal="center" vertical="center"/>
    </xf>
    <xf numFmtId="0" fontId="38" fillId="29" borderId="0" xfId="72" applyFont="1" applyFill="1" applyAlignment="1">
      <alignment horizontal="center"/>
    </xf>
    <xf numFmtId="0" fontId="25" fillId="29" borderId="0" xfId="72" applyFont="1" applyFill="1" applyBorder="1" applyAlignment="1">
      <alignment horizontal="center" vertical="center" wrapText="1"/>
    </xf>
    <xf numFmtId="0" fontId="24" fillId="29" borderId="0" xfId="72" applyFont="1" applyFill="1" applyBorder="1" applyAlignment="1">
      <alignment horizontal="right"/>
    </xf>
    <xf numFmtId="0" fontId="24" fillId="29" borderId="0" xfId="72" applyFont="1" applyFill="1" applyBorder="1" applyAlignment="1">
      <alignment horizontal="center" vertical="center" wrapText="1"/>
    </xf>
    <xf numFmtId="0" fontId="34" fillId="29" borderId="58" xfId="72" applyFont="1" applyFill="1" applyBorder="1" applyAlignment="1">
      <alignment horizontal="center" vertical="center" wrapText="1"/>
    </xf>
    <xf numFmtId="4" fontId="24" fillId="29" borderId="59" xfId="72" applyNumberFormat="1" applyFont="1" applyFill="1" applyBorder="1" applyAlignment="1">
      <alignment horizontal="center"/>
    </xf>
    <xf numFmtId="4" fontId="24" fillId="29" borderId="60" xfId="72" applyNumberFormat="1" applyFont="1" applyFill="1" applyBorder="1" applyAlignment="1">
      <alignment horizontal="center"/>
    </xf>
    <xf numFmtId="172" fontId="24" fillId="29" borderId="61" xfId="72" applyNumberFormat="1" applyFont="1" applyFill="1" applyBorder="1" applyAlignment="1">
      <alignment horizontal="center" vertical="center"/>
    </xf>
    <xf numFmtId="172" fontId="24" fillId="29" borderId="62" xfId="72" applyNumberFormat="1" applyFont="1" applyFill="1" applyBorder="1" applyAlignment="1">
      <alignment horizontal="center" vertical="center"/>
    </xf>
    <xf numFmtId="4" fontId="24" fillId="29" borderId="0" xfId="72" applyNumberFormat="1" applyFont="1" applyFill="1" applyBorder="1" applyAlignment="1">
      <alignment horizontal="center"/>
    </xf>
    <xf numFmtId="168" fontId="24" fillId="29" borderId="0" xfId="72" applyNumberFormat="1" applyFont="1" applyFill="1" applyBorder="1"/>
    <xf numFmtId="0" fontId="34" fillId="29" borderId="63" xfId="72" applyFont="1" applyFill="1" applyBorder="1" applyAlignment="1">
      <alignment horizontal="center" vertical="center" wrapText="1"/>
    </xf>
    <xf numFmtId="4" fontId="24" fillId="29" borderId="64" xfId="72" applyNumberFormat="1" applyFont="1" applyFill="1" applyBorder="1" applyAlignment="1">
      <alignment horizontal="center"/>
    </xf>
    <xf numFmtId="4" fontId="24" fillId="29" borderId="65" xfId="72" applyNumberFormat="1" applyFont="1" applyFill="1" applyBorder="1" applyAlignment="1">
      <alignment horizontal="center"/>
    </xf>
    <xf numFmtId="172" fontId="24" fillId="29" borderId="66" xfId="72" applyNumberFormat="1" applyFont="1" applyFill="1" applyBorder="1" applyAlignment="1">
      <alignment horizontal="center" vertical="center"/>
    </xf>
    <xf numFmtId="172" fontId="24" fillId="29" borderId="67" xfId="72" applyNumberFormat="1" applyFont="1" applyFill="1" applyBorder="1" applyAlignment="1">
      <alignment horizontal="center" vertical="center"/>
    </xf>
    <xf numFmtId="0" fontId="2" fillId="29" borderId="0" xfId="72" applyFont="1" applyFill="1" applyBorder="1"/>
    <xf numFmtId="0" fontId="2" fillId="29" borderId="0" xfId="72" applyFont="1" applyFill="1"/>
    <xf numFmtId="0" fontId="24" fillId="29" borderId="0" xfId="72" applyFont="1" applyFill="1" applyBorder="1" applyAlignment="1">
      <alignment horizontal="center"/>
    </xf>
    <xf numFmtId="0" fontId="24" fillId="29" borderId="0" xfId="72" applyFont="1" applyFill="1" applyAlignment="1">
      <alignment horizontal="center"/>
    </xf>
    <xf numFmtId="172" fontId="24" fillId="30" borderId="67" xfId="72" applyNumberFormat="1" applyFont="1" applyFill="1" applyBorder="1" applyAlignment="1">
      <alignment horizontal="center" vertical="center"/>
    </xf>
    <xf numFmtId="0" fontId="2" fillId="29" borderId="0" xfId="72" applyFont="1" applyFill="1" applyBorder="1" applyAlignment="1">
      <alignment horizontal="left" vertical="center" wrapText="1"/>
    </xf>
    <xf numFmtId="2" fontId="78" fillId="29" borderId="0" xfId="72" applyNumberFormat="1" applyFill="1"/>
    <xf numFmtId="0" fontId="39" fillId="29" borderId="0" xfId="72" applyFont="1" applyFill="1"/>
    <xf numFmtId="0" fontId="34" fillId="29" borderId="68" xfId="72" applyFont="1" applyFill="1" applyBorder="1" applyAlignment="1">
      <alignment horizontal="center" vertical="center" wrapText="1"/>
    </xf>
    <xf numFmtId="4" fontId="24" fillId="29" borderId="69" xfId="72" applyNumberFormat="1" applyFont="1" applyFill="1" applyBorder="1" applyAlignment="1">
      <alignment horizontal="center"/>
    </xf>
    <xf numFmtId="4" fontId="24" fillId="29" borderId="70" xfId="72" applyNumberFormat="1" applyFont="1" applyFill="1" applyBorder="1" applyAlignment="1">
      <alignment horizontal="center"/>
    </xf>
    <xf numFmtId="172" fontId="24" fillId="29" borderId="71" xfId="72" applyNumberFormat="1" applyFont="1" applyFill="1" applyBorder="1" applyAlignment="1">
      <alignment horizontal="center" vertical="center"/>
    </xf>
    <xf numFmtId="172" fontId="24" fillId="30" borderId="72" xfId="72" applyNumberFormat="1" applyFont="1" applyFill="1" applyBorder="1" applyAlignment="1">
      <alignment horizontal="center" vertical="center"/>
    </xf>
    <xf numFmtId="172" fontId="24" fillId="29" borderId="0" xfId="72" applyNumberFormat="1" applyFont="1" applyFill="1" applyAlignment="1">
      <alignment horizontal="center" vertical="center"/>
    </xf>
    <xf numFmtId="165" fontId="78" fillId="29" borderId="0" xfId="72" applyNumberFormat="1" applyFill="1"/>
    <xf numFmtId="0" fontId="1" fillId="0" borderId="0" xfId="73"/>
    <xf numFmtId="0" fontId="79" fillId="0" borderId="0" xfId="79"/>
    <xf numFmtId="0" fontId="79" fillId="0" borderId="0" xfId="79" applyAlignment="1">
      <alignment horizontal="left"/>
    </xf>
    <xf numFmtId="0" fontId="32" fillId="29" borderId="0" xfId="0" applyFont="1" applyFill="1" applyBorder="1" applyAlignment="1"/>
    <xf numFmtId="0" fontId="2" fillId="0" borderId="0" xfId="0" applyFont="1"/>
    <xf numFmtId="0" fontId="48" fillId="34" borderId="0" xfId="0" applyFont="1" applyFill="1"/>
    <xf numFmtId="0" fontId="0" fillId="35" borderId="0" xfId="0" applyFill="1"/>
    <xf numFmtId="0" fontId="48" fillId="35" borderId="0" xfId="0" applyFont="1" applyFill="1"/>
    <xf numFmtId="0" fontId="80" fillId="30" borderId="0" xfId="0" applyFont="1" applyFill="1"/>
    <xf numFmtId="0" fontId="81" fillId="30" borderId="0" xfId="0" applyFont="1" applyFill="1" applyAlignment="1">
      <alignment horizontal="right"/>
    </xf>
    <xf numFmtId="0" fontId="82" fillId="30" borderId="0" xfId="0" applyFont="1" applyFill="1" applyAlignment="1">
      <alignment horizontal="right"/>
    </xf>
    <xf numFmtId="0" fontId="83" fillId="30" borderId="0" xfId="0" applyFont="1" applyFill="1" applyAlignment="1">
      <alignment horizontal="right"/>
    </xf>
    <xf numFmtId="0" fontId="85" fillId="30" borderId="0" xfId="0" applyFont="1" applyFill="1" applyAlignment="1">
      <alignment horizontal="right"/>
    </xf>
    <xf numFmtId="0" fontId="83" fillId="30" borderId="0" xfId="0" applyFont="1" applyFill="1"/>
    <xf numFmtId="0" fontId="79" fillId="35" borderId="0" xfId="79" applyFill="1"/>
    <xf numFmtId="0" fontId="80" fillId="30" borderId="0" xfId="0" applyFont="1" applyFill="1"/>
    <xf numFmtId="0" fontId="83" fillId="30" borderId="0" xfId="0" applyFont="1" applyFill="1"/>
    <xf numFmtId="0" fontId="85" fillId="30" borderId="0" xfId="0" applyFont="1" applyFill="1"/>
    <xf numFmtId="0" fontId="84" fillId="30" borderId="0" xfId="0" applyFont="1" applyFill="1"/>
    <xf numFmtId="0" fontId="52" fillId="29" borderId="30" xfId="0" applyFont="1" applyFill="1" applyBorder="1" applyAlignment="1">
      <alignment horizontal="center" vertical="center" wrapText="1"/>
    </xf>
    <xf numFmtId="0" fontId="52" fillId="29" borderId="25" xfId="0" applyFont="1" applyFill="1" applyBorder="1" applyAlignment="1">
      <alignment horizontal="center" vertical="center" wrapText="1"/>
    </xf>
    <xf numFmtId="0" fontId="52" fillId="29" borderId="29" xfId="0" applyFont="1" applyFill="1" applyBorder="1" applyAlignment="1">
      <alignment horizontal="center" vertical="center" wrapText="1"/>
    </xf>
    <xf numFmtId="0" fontId="52" fillId="29" borderId="24" xfId="0" applyFont="1" applyFill="1" applyBorder="1" applyAlignment="1">
      <alignment horizontal="center" vertical="center" wrapText="1"/>
    </xf>
    <xf numFmtId="0" fontId="50" fillId="29" borderId="0" xfId="0" applyFont="1" applyFill="1" applyBorder="1" applyAlignment="1">
      <alignment horizontal="left"/>
    </xf>
    <xf numFmtId="0" fontId="52" fillId="29" borderId="31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5" fillId="29" borderId="0" xfId="0" applyFont="1" applyFill="1" applyBorder="1" applyAlignment="1">
      <alignment horizontal="center" vertical="center" wrapText="1"/>
    </xf>
    <xf numFmtId="0" fontId="53" fillId="29" borderId="0" xfId="0" applyFont="1" applyFill="1" applyBorder="1" applyAlignment="1">
      <alignment horizontal="center"/>
    </xf>
    <xf numFmtId="2" fontId="51" fillId="29" borderId="0" xfId="0" applyNumberFormat="1" applyFont="1" applyFill="1" applyBorder="1" applyAlignment="1">
      <alignment horizontal="left" vertical="center"/>
    </xf>
    <xf numFmtId="0" fontId="27" fillId="29" borderId="0" xfId="47" applyFont="1" applyFill="1" applyBorder="1" applyAlignment="1">
      <alignment horizontal="left"/>
    </xf>
    <xf numFmtId="0" fontId="27" fillId="29" borderId="32" xfId="47" applyFont="1" applyFill="1" applyBorder="1" applyAlignment="1">
      <alignment horizontal="left"/>
    </xf>
    <xf numFmtId="0" fontId="48" fillId="29" borderId="0" xfId="0" applyFont="1" applyFill="1" applyBorder="1" applyAlignment="1"/>
    <xf numFmtId="0" fontId="27" fillId="29" borderId="0" xfId="0" applyFont="1" applyFill="1" applyBorder="1" applyAlignment="1">
      <alignment horizontal="center"/>
    </xf>
    <xf numFmtId="0" fontId="37" fillId="29" borderId="0" xfId="0" applyFont="1" applyFill="1" applyBorder="1" applyAlignment="1">
      <alignment horizontal="left" wrapText="1"/>
    </xf>
    <xf numFmtId="0" fontId="52" fillId="30" borderId="29" xfId="0" applyFont="1" applyFill="1" applyBorder="1" applyAlignment="1">
      <alignment horizontal="center" vertical="center" wrapText="1"/>
    </xf>
    <xf numFmtId="0" fontId="52" fillId="30" borderId="24" xfId="0" applyFont="1" applyFill="1" applyBorder="1" applyAlignment="1">
      <alignment horizontal="center" vertical="center" wrapText="1"/>
    </xf>
    <xf numFmtId="0" fontId="26" fillId="29" borderId="0" xfId="0" applyFont="1" applyFill="1" applyBorder="1" applyAlignment="1"/>
    <xf numFmtId="0" fontId="59" fillId="29" borderId="0" xfId="0" applyFont="1" applyFill="1" applyBorder="1" applyAlignment="1">
      <alignment horizontal="center"/>
    </xf>
    <xf numFmtId="0" fontId="0" fillId="29" borderId="0" xfId="0" applyFill="1" applyBorder="1"/>
    <xf numFmtId="0" fontId="49" fillId="29" borderId="0" xfId="0" applyFont="1" applyFill="1" applyBorder="1" applyAlignment="1">
      <alignment wrapText="1"/>
    </xf>
    <xf numFmtId="0" fontId="61" fillId="29" borderId="0" xfId="0" applyFont="1" applyFill="1" applyBorder="1"/>
    <xf numFmtId="0" fontId="55" fillId="29" borderId="0" xfId="0" applyFont="1" applyFill="1" applyBorder="1" applyAlignment="1">
      <alignment horizontal="left" wrapText="1"/>
    </xf>
    <xf numFmtId="0" fontId="57" fillId="29" borderId="0" xfId="0" applyFont="1" applyFill="1" applyBorder="1" applyAlignment="1">
      <alignment horizontal="center"/>
    </xf>
    <xf numFmtId="0" fontId="38" fillId="29" borderId="0" xfId="72" applyFont="1" applyFill="1" applyBorder="1" applyAlignment="1">
      <alignment horizontal="center"/>
    </xf>
    <xf numFmtId="0" fontId="78" fillId="29" borderId="0" xfId="72" applyFill="1" applyBorder="1"/>
    <xf numFmtId="0" fontId="23" fillId="29" borderId="0" xfId="72" applyFont="1" applyFill="1" applyBorder="1" applyAlignment="1">
      <alignment wrapText="1"/>
    </xf>
    <xf numFmtId="0" fontId="38" fillId="29" borderId="0" xfId="72" applyFont="1" applyFill="1" applyBorder="1" applyAlignment="1">
      <alignment horizontal="left"/>
    </xf>
    <xf numFmtId="0" fontId="30" fillId="29" borderId="0" xfId="72" applyFont="1" applyFill="1" applyBorder="1"/>
    <xf numFmtId="0" fontId="32" fillId="29" borderId="0" xfId="72" applyFont="1" applyFill="1" applyBorder="1"/>
    <xf numFmtId="0" fontId="27" fillId="29" borderId="0" xfId="72" applyFont="1" applyFill="1" applyBorder="1" applyAlignment="1">
      <alignment horizontal="center"/>
    </xf>
    <xf numFmtId="0" fontId="51" fillId="29" borderId="0" xfId="0" applyFont="1" applyFill="1" applyBorder="1" applyAlignment="1">
      <alignment horizontal="left" vertical="center"/>
    </xf>
    <xf numFmtId="0" fontId="59" fillId="29" borderId="0" xfId="47" applyFont="1" applyFill="1" applyBorder="1" applyAlignment="1">
      <alignment horizontal="left"/>
    </xf>
    <xf numFmtId="0" fontId="38" fillId="29" borderId="0" xfId="0" applyFont="1" applyFill="1" applyBorder="1" applyAlignment="1">
      <alignment horizontal="center"/>
    </xf>
    <xf numFmtId="0" fontId="23" fillId="29" borderId="0" xfId="0" applyFont="1" applyFill="1" applyBorder="1" applyAlignment="1">
      <alignment wrapText="1"/>
    </xf>
    <xf numFmtId="0" fontId="38" fillId="29" borderId="0" xfId="0" applyFont="1" applyFill="1" applyBorder="1" applyAlignment="1">
      <alignment horizontal="left"/>
    </xf>
    <xf numFmtId="0" fontId="30" fillId="29" borderId="0" xfId="0" applyFont="1" applyFill="1" applyBorder="1"/>
    <xf numFmtId="0" fontId="32" fillId="29" borderId="0" xfId="0" applyFont="1" applyFill="1" applyBorder="1"/>
    <xf numFmtId="2" fontId="51" fillId="29" borderId="0" xfId="46" applyNumberFormat="1" applyFont="1" applyFill="1" applyBorder="1" applyAlignment="1">
      <alignment horizontal="left" vertical="center" wrapText="1"/>
    </xf>
    <xf numFmtId="0" fontId="55" fillId="29" borderId="0" xfId="46" applyFont="1" applyFill="1" applyBorder="1" applyAlignment="1">
      <alignment horizontal="center" wrapText="1"/>
    </xf>
    <xf numFmtId="0" fontId="73" fillId="29" borderId="0" xfId="46" applyFont="1" applyFill="1" applyAlignment="1">
      <alignment horizontal="left" shrinkToFit="1"/>
    </xf>
    <xf numFmtId="0" fontId="52" fillId="29" borderId="9" xfId="46" applyFont="1" applyFill="1" applyBorder="1" applyAlignment="1">
      <alignment horizontal="center" vertical="center" wrapText="1"/>
    </xf>
    <xf numFmtId="0" fontId="52" fillId="29" borderId="27" xfId="46" applyFont="1" applyFill="1" applyBorder="1" applyAlignment="1">
      <alignment horizontal="center" vertical="center" wrapText="1"/>
    </xf>
    <xf numFmtId="0" fontId="52" fillId="29" borderId="13" xfId="46" applyFont="1" applyFill="1" applyBorder="1" applyAlignment="1">
      <alignment horizontal="center" vertical="center" wrapText="1"/>
    </xf>
    <xf numFmtId="0" fontId="52" fillId="30" borderId="29" xfId="46" applyFont="1" applyFill="1" applyBorder="1" applyAlignment="1">
      <alignment horizontal="center" vertical="center" wrapText="1"/>
    </xf>
    <xf numFmtId="0" fontId="52" fillId="30" borderId="24" xfId="46" applyFont="1" applyFill="1" applyBorder="1" applyAlignment="1">
      <alignment horizontal="center" vertical="center" wrapText="1"/>
    </xf>
    <xf numFmtId="0" fontId="52" fillId="29" borderId="37" xfId="46" applyFont="1" applyFill="1" applyBorder="1" applyAlignment="1">
      <alignment horizontal="center" vertical="center" wrapText="1"/>
    </xf>
    <xf numFmtId="0" fontId="52" fillId="32" borderId="38" xfId="46" applyFont="1" applyFill="1" applyBorder="1" applyAlignment="1">
      <alignment horizontal="center" vertical="center" wrapText="1"/>
    </xf>
    <xf numFmtId="0" fontId="52" fillId="32" borderId="20" xfId="46" applyFont="1" applyFill="1" applyBorder="1" applyAlignment="1">
      <alignment horizontal="center" vertical="center" wrapText="1"/>
    </xf>
    <xf numFmtId="0" fontId="52" fillId="29" borderId="30" xfId="46" applyFont="1" applyFill="1" applyBorder="1" applyAlignment="1">
      <alignment horizontal="center" vertical="center" wrapText="1"/>
    </xf>
    <xf numFmtId="0" fontId="52" fillId="29" borderId="25" xfId="46" applyFont="1" applyFill="1" applyBorder="1" applyAlignment="1">
      <alignment horizontal="center" vertical="center" wrapText="1"/>
    </xf>
    <xf numFmtId="0" fontId="52" fillId="29" borderId="31" xfId="46" applyFont="1" applyFill="1" applyBorder="1" applyAlignment="1">
      <alignment horizontal="left" vertical="center" wrapText="1"/>
    </xf>
    <xf numFmtId="0" fontId="52" fillId="29" borderId="23" xfId="46" applyFont="1" applyFill="1" applyBorder="1" applyAlignment="1">
      <alignment horizontal="left" vertical="center" wrapText="1"/>
    </xf>
    <xf numFmtId="0" fontId="48" fillId="29" borderId="0" xfId="46" applyFont="1" applyFill="1" applyBorder="1" applyAlignment="1"/>
    <xf numFmtId="0" fontId="52" fillId="32" borderId="29" xfId="46" applyFont="1" applyFill="1" applyBorder="1" applyAlignment="1">
      <alignment horizontal="center" vertical="center" wrapText="1"/>
    </xf>
    <xf numFmtId="0" fontId="52" fillId="32" borderId="24" xfId="46" applyFont="1" applyFill="1" applyBorder="1" applyAlignment="1">
      <alignment horizontal="center" vertical="center" wrapText="1"/>
    </xf>
    <xf numFmtId="0" fontId="59" fillId="29" borderId="0" xfId="46" applyFont="1" applyFill="1" applyBorder="1" applyAlignment="1">
      <alignment horizontal="center"/>
    </xf>
    <xf numFmtId="0" fontId="52" fillId="29" borderId="26" xfId="46" applyFont="1" applyFill="1" applyBorder="1" applyAlignment="1">
      <alignment horizontal="center" vertical="center" wrapText="1"/>
    </xf>
    <xf numFmtId="0" fontId="52" fillId="29" borderId="17" xfId="46" applyFont="1" applyFill="1" applyBorder="1" applyAlignment="1">
      <alignment horizontal="center" vertical="center" wrapText="1"/>
    </xf>
    <xf numFmtId="0" fontId="47" fillId="29" borderId="40" xfId="46" applyFont="1" applyFill="1" applyBorder="1" applyAlignment="1">
      <alignment horizontal="center" vertical="center" wrapText="1"/>
    </xf>
    <xf numFmtId="0" fontId="47" fillId="29" borderId="42" xfId="46" applyFont="1" applyFill="1" applyBorder="1" applyAlignment="1">
      <alignment horizontal="center" vertical="center" wrapText="1"/>
    </xf>
    <xf numFmtId="0" fontId="47" fillId="29" borderId="45" xfId="46" applyFont="1" applyFill="1" applyBorder="1" applyAlignment="1">
      <alignment horizontal="center" vertical="center" wrapText="1"/>
    </xf>
    <xf numFmtId="0" fontId="47" fillId="29" borderId="48" xfId="46" applyFont="1" applyFill="1" applyBorder="1" applyAlignment="1">
      <alignment horizontal="center" vertical="center" wrapText="1"/>
    </xf>
    <xf numFmtId="0" fontId="47" fillId="29" borderId="50" xfId="46" applyFont="1" applyFill="1" applyBorder="1" applyAlignment="1">
      <alignment horizontal="center" vertical="center" wrapText="1"/>
    </xf>
  </cellXfs>
  <cellStyles count="8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4 2" xfId="17"/>
    <cellStyle name="60 % - Accent5" xfId="18" builtinId="48" customBuiltin="1"/>
    <cellStyle name="60 % - Accent6" xfId="19" builtinId="52" customBuiltin="1"/>
    <cellStyle name="60 % - Accent6 2" xfId="20"/>
    <cellStyle name="Accent1" xfId="21" builtinId="29" customBuiltin="1"/>
    <cellStyle name="Accent2" xfId="22" builtinId="33" customBuiltin="1"/>
    <cellStyle name="Accent2 2" xfId="23"/>
    <cellStyle name="Accent3" xfId="24" builtinId="37" customBuiltin="1"/>
    <cellStyle name="Accent3 2" xfId="25"/>
    <cellStyle name="Accent4" xfId="26" builtinId="41" customBuiltin="1"/>
    <cellStyle name="Accent4 2" xfId="27"/>
    <cellStyle name="Accent5" xfId="28" builtinId="45" customBuiltin="1"/>
    <cellStyle name="Accent6" xfId="29" builtinId="49" customBuiltin="1"/>
    <cellStyle name="Accent6 2" xfId="30"/>
    <cellStyle name="Avertissement" xfId="31" builtinId="11" customBuiltin="1"/>
    <cellStyle name="Calcul" xfId="32" builtinId="22" customBuiltin="1"/>
    <cellStyle name="Cellule liée" xfId="33" builtinId="24" customBuiltin="1"/>
    <cellStyle name="Comma [0]" xfId="34"/>
    <cellStyle name="Commentaire" xfId="35"/>
    <cellStyle name="Commentaire 2" xfId="36"/>
    <cellStyle name="Currency [0]" xfId="37"/>
    <cellStyle name="En-tête" xfId="38"/>
    <cellStyle name="En-tête 2" xfId="39"/>
    <cellStyle name="Entrée" xfId="40" builtinId="20" customBuiltin="1"/>
    <cellStyle name="Heading" xfId="41"/>
    <cellStyle name="Heading1" xfId="42"/>
    <cellStyle name="Insatisfaisant" xfId="43" builtinId="27" customBuiltin="1"/>
    <cellStyle name="Lien hypertexte" xfId="79" builtinId="8"/>
    <cellStyle name="Neutre" xfId="44" builtinId="28" customBuiltin="1"/>
    <cellStyle name="Normal" xfId="0" builtinId="0"/>
    <cellStyle name="Normal 2" xfId="45"/>
    <cellStyle name="Normal 2 2" xfId="72"/>
    <cellStyle name="Normal 3" xfId="46"/>
    <cellStyle name="Normal 4" xfId="47"/>
    <cellStyle name="Normal 5" xfId="70"/>
    <cellStyle name="Normal 6" xfId="73"/>
    <cellStyle name="Pourcentage" xfId="48" builtinId="5"/>
    <cellStyle name="Pourcentage 2" xfId="49"/>
    <cellStyle name="Pourcentage 2 2" xfId="71"/>
    <cellStyle name="Pourcentage 3" xfId="50"/>
    <cellStyle name="Result" xfId="51"/>
    <cellStyle name="Result2" xfId="52"/>
    <cellStyle name="Résultat" xfId="53"/>
    <cellStyle name="Résultat 2" xfId="54"/>
    <cellStyle name="Résultat2" xfId="55"/>
    <cellStyle name="Résultat2 2" xfId="56"/>
    <cellStyle name="Satisfaisant" xfId="57" builtinId="26" customBuiltin="1"/>
    <cellStyle name="Sortie" xfId="58" builtinId="21" customBuiltin="1"/>
    <cellStyle name="Texte explicatif" xfId="59" builtinId="53" customBuiltin="1"/>
    <cellStyle name="Titre 1" xfId="60"/>
    <cellStyle name="Titre 2" xfId="61"/>
    <cellStyle name="Titre 1" xfId="62" builtinId="16" customBuiltin="1"/>
    <cellStyle name="Titre 2" xfId="63" builtinId="17" customBuiltin="1"/>
    <cellStyle name="Titre 3" xfId="64" builtinId="18" customBuiltin="1"/>
    <cellStyle name="Titre 4" xfId="65" builtinId="19" customBuiltin="1"/>
    <cellStyle name="Titre1" xfId="66"/>
    <cellStyle name="Titre1 2" xfId="67"/>
    <cellStyle name="Total" xfId="68" builtinId="25" customBuiltin="1"/>
    <cellStyle name="Vérification" xfId="69" builtinId="23" customBuiltin="1"/>
    <cellStyle name="XLConnect.Boolean" xfId="77"/>
    <cellStyle name="XLConnect.DateTime" xfId="78"/>
    <cellStyle name="XLConnect.Header" xfId="74"/>
    <cellStyle name="XLConnect.Numeric" xfId="76"/>
    <cellStyle name="XLConnect.String" xfId="75"/>
  </cellStyles>
  <dxfs count="5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strike val="0"/>
        <outline val="0"/>
        <shadow val="0"/>
        <vertAlign val="baseline"/>
        <name val="Marianne"/>
        <scheme val="none"/>
      </font>
      <fill>
        <patternFill patternType="solid">
          <bgColor theme="0"/>
        </patternFill>
      </fill>
    </dxf>
    <dxf>
      <font>
        <strike val="0"/>
        <outline val="0"/>
        <shadow val="0"/>
        <vertAlign val="baseline"/>
        <name val="Marianne"/>
        <scheme val="none"/>
      </font>
      <fill>
        <patternFill patternType="solid">
          <bgColor theme="0"/>
        </patternFill>
      </fill>
    </dxf>
    <dxf>
      <font>
        <strike val="0"/>
        <outline val="0"/>
        <shadow val="0"/>
        <vertAlign val="baseline"/>
        <name val="Marianne"/>
        <scheme val="none"/>
      </font>
      <fill>
        <patternFill patternType="solid">
          <bgColor theme="0"/>
        </patternFill>
      </fill>
    </dxf>
    <dxf>
      <font>
        <strike val="0"/>
        <outline val="0"/>
        <shadow val="0"/>
        <vertAlign val="baseline"/>
        <name val="Marianne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1A00"/>
      <rgbColor rgb="00008000"/>
      <rgbColor rgb="00000080"/>
      <rgbColor rgb="00FF950E"/>
      <rgbColor rgb="00800080"/>
      <rgbColor rgb="00008080"/>
      <rgbColor rgb="00C0C0C0"/>
      <rgbColor rgb="00808080"/>
      <rgbColor rgb="00999999"/>
      <rgbColor rgb="00CE18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B3B3B3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F420E"/>
      <rgbColor rgb="00333399"/>
      <rgbColor rgb="00333333"/>
    </indexedColors>
    <mruColors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r>
              <a:rPr lang="fr-FR" sz="1000">
                <a:latin typeface="Marianne" panose="02000000000000000000" pitchFamily="50" charset="0"/>
              </a:rPr>
              <a:t>Volume de Tonnes Equivalent Carcasse</a:t>
            </a:r>
          </a:p>
        </c:rich>
      </c:tx>
      <c:layout>
        <c:manualLayout>
          <c:xMode val="edge"/>
          <c:yMode val="edge"/>
          <c:x val="1.7441254882509763E-2"/>
          <c:y val="1.75696956799318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401185823872504E-2"/>
          <c:y val="0.13043928252025508"/>
          <c:w val="0.85368600107038262"/>
          <c:h val="0.5913247474251563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'Evol_abattages-total.bovin'!$R$12:$R$13</c:f>
              <c:strCache>
                <c:ptCount val="2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'Evol_abattages-total.bovin'!$P$14:$P$25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'Evol_abattages-total.bovin'!$R$14:$R$25</c:f>
              <c:numCache>
                <c:formatCode>#,##0</c:formatCode>
                <c:ptCount val="12"/>
                <c:pt idx="0">
                  <c:v>7767.8819999999996</c:v>
                </c:pt>
                <c:pt idx="1">
                  <c:v>7406.2870000000003</c:v>
                </c:pt>
                <c:pt idx="2">
                  <c:v>8976.7219999999998</c:v>
                </c:pt>
                <c:pt idx="3">
                  <c:v>8252.7690000000002</c:v>
                </c:pt>
                <c:pt idx="4">
                  <c:v>8010.4340000000002</c:v>
                </c:pt>
                <c:pt idx="5">
                  <c:v>8248.5280000000002</c:v>
                </c:pt>
                <c:pt idx="6">
                  <c:v>8012.7179999999998</c:v>
                </c:pt>
                <c:pt idx="7">
                  <c:v>8112.982</c:v>
                </c:pt>
                <c:pt idx="8">
                  <c:v>8475.0139999999992</c:v>
                </c:pt>
                <c:pt idx="9">
                  <c:v>8176.65</c:v>
                </c:pt>
                <c:pt idx="10">
                  <c:v>8526.0239999999994</c:v>
                </c:pt>
                <c:pt idx="11">
                  <c:v>8175.9960000000001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A5B-89E2-D127FFF20C4B}"/>
            </c:ext>
          </c:extLst>
        </c:ser>
        <c:ser>
          <c:idx val="3"/>
          <c:order val="2"/>
          <c:tx>
            <c:strRef>
              <c:f>'Evol_abattages-total.bovin'!$S$12:$S$13</c:f>
              <c:strCache>
                <c:ptCount val="2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'Evol_abattages-total.bovin'!$P$14:$P$25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'Evol_abattages-total.bovin'!$S$14:$S$25</c:f>
              <c:numCache>
                <c:formatCode>#,##0</c:formatCode>
                <c:ptCount val="12"/>
                <c:pt idx="0">
                  <c:v>7539.223</c:v>
                </c:pt>
                <c:pt idx="1">
                  <c:v>7038.7740000000003</c:v>
                </c:pt>
                <c:pt idx="2">
                  <c:v>8743.8230000000003</c:v>
                </c:pt>
                <c:pt idx="3">
                  <c:v>8056.5160000000005</c:v>
                </c:pt>
                <c:pt idx="4">
                  <c:v>8125.866</c:v>
                </c:pt>
                <c:pt idx="5">
                  <c:v>7995.5690000000004</c:v>
                </c:pt>
                <c:pt idx="6">
                  <c:v>7363.576</c:v>
                </c:pt>
                <c:pt idx="7">
                  <c:v>7944.7730000000001</c:v>
                </c:pt>
                <c:pt idx="8">
                  <c:v>7968.0249999999996</c:v>
                </c:pt>
                <c:pt idx="9">
                  <c:v>7378.1289999999999</c:v>
                </c:pt>
                <c:pt idx="10">
                  <c:v>7718.1350000000002</c:v>
                </c:pt>
                <c:pt idx="11">
                  <c:v>7112.33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A5B-89E2-D127FFF20C4B}"/>
            </c:ext>
          </c:extLst>
        </c:ser>
        <c:ser>
          <c:idx val="4"/>
          <c:order val="3"/>
          <c:tx>
            <c:strRef>
              <c:f>'Evol_abattages-total.bovin'!$T$12:$T$13</c:f>
              <c:strCache>
                <c:ptCount val="2"/>
                <c:pt idx="0">
                  <c:v>2023</c:v>
                </c:pt>
              </c:strCache>
            </c:strRef>
          </c:tx>
          <c:invertIfNegative val="0"/>
          <c:val>
            <c:numRef>
              <c:f>'Evol_abattages-total.bovin'!$T$14:$T$25</c:f>
              <c:numCache>
                <c:formatCode>#,##0</c:formatCode>
                <c:ptCount val="12"/>
                <c:pt idx="0">
                  <c:v>7328.2089999999998</c:v>
                </c:pt>
                <c:pt idx="1">
                  <c:v>6672.7510000000002</c:v>
                </c:pt>
                <c:pt idx="2">
                  <c:v>8063.0590000000002</c:v>
                </c:pt>
                <c:pt idx="3">
                  <c:v>6748.9059999999999</c:v>
                </c:pt>
                <c:pt idx="4">
                  <c:v>7281.1359999999995</c:v>
                </c:pt>
                <c:pt idx="5">
                  <c:v>7156.1580000000004</c:v>
                </c:pt>
                <c:pt idx="6">
                  <c:v>6358.3769999999995</c:v>
                </c:pt>
                <c:pt idx="7">
                  <c:v>6845.4350000000004</c:v>
                </c:pt>
                <c:pt idx="8">
                  <c:v>6829.9529999999995</c:v>
                </c:pt>
                <c:pt idx="9">
                  <c:v>7273.2470000000003</c:v>
                </c:pt>
                <c:pt idx="10">
                  <c:v>7177.8240000000005</c:v>
                </c:pt>
                <c:pt idx="11">
                  <c:v>6484.2240000000002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4-4B5E-A906-157F8696223A}"/>
            </c:ext>
          </c:extLst>
        </c:ser>
        <c:ser>
          <c:idx val="1"/>
          <c:order val="4"/>
          <c:tx>
            <c:strRef>
              <c:f>'Evol_abattages-total.bovin'!$U$12:$U$13</c:f>
              <c:strCache>
                <c:ptCount val="2"/>
                <c:pt idx="0">
                  <c:v>2024</c:v>
                </c:pt>
              </c:strCache>
            </c:strRef>
          </c:tx>
          <c:invertIfNegative val="0"/>
          <c:val>
            <c:numRef>
              <c:f>'Evol_abattages-total.bovin'!$U$14:$U$25</c:f>
              <c:numCache>
                <c:formatCode>#,##0</c:formatCode>
                <c:ptCount val="12"/>
                <c:pt idx="0">
                  <c:v>7164.7820000000002</c:v>
                </c:pt>
                <c:pt idx="1">
                  <c:v>6664.0690000000004</c:v>
                </c:pt>
                <c:pt idx="2">
                  <c:v>7209.2029999999995</c:v>
                </c:pt>
                <c:pt idx="3">
                  <c:v>7130.7449999999999</c:v>
                </c:pt>
                <c:pt idx="4">
                  <c:v>7226.884</c:v>
                </c:pt>
                <c:pt idx="5">
                  <c:v>6299.165</c:v>
                </c:pt>
                <c:pt idx="6">
                  <c:v>7000.4459999999999</c:v>
                </c:pt>
                <c:pt idx="7">
                  <c:v>6456.076</c:v>
                </c:pt>
                <c:pt idx="8">
                  <c:v>6989.6589999999997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4-4A5B-89E2-D127FFF2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55024"/>
        <c:axId val="1"/>
      </c:barChart>
      <c:lineChart>
        <c:grouping val="standard"/>
        <c:varyColors val="0"/>
        <c:ser>
          <c:idx val="0"/>
          <c:order val="0"/>
          <c:tx>
            <c:strRef>
              <c:f>'Evol_abattages-total.bovin'!$Q$12:$Q$13</c:f>
              <c:strCache>
                <c:ptCount val="2"/>
                <c:pt idx="0">
                  <c:v>Moyenne 2016-2020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'Evol_abattages-total.bovin'!$Q$14:$Q$25</c:f>
              <c:numCache>
                <c:formatCode>#,##0</c:formatCode>
                <c:ptCount val="12"/>
                <c:pt idx="0">
                  <c:v>8716.5365999999995</c:v>
                </c:pt>
                <c:pt idx="1">
                  <c:v>7735.5007999999998</c:v>
                </c:pt>
                <c:pt idx="2">
                  <c:v>8903.4146000000001</c:v>
                </c:pt>
                <c:pt idx="3">
                  <c:v>8615.232</c:v>
                </c:pt>
                <c:pt idx="4">
                  <c:v>8803.86</c:v>
                </c:pt>
                <c:pt idx="5">
                  <c:v>8472.2547999999988</c:v>
                </c:pt>
                <c:pt idx="6">
                  <c:v>8365.470400000002</c:v>
                </c:pt>
                <c:pt idx="7">
                  <c:v>8620.4926000000014</c:v>
                </c:pt>
                <c:pt idx="8">
                  <c:v>8638.31</c:v>
                </c:pt>
                <c:pt idx="9">
                  <c:v>9200.0425999999989</c:v>
                </c:pt>
                <c:pt idx="10">
                  <c:v>8653.1245999999992</c:v>
                </c:pt>
                <c:pt idx="11">
                  <c:v>8165.9815999999992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14-4A5B-89E2-D127FFF2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955024"/>
        <c:axId val="1"/>
      </c:lineChart>
      <c:catAx>
        <c:axId val="160295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2955024"/>
        <c:crossesAt val="1"/>
        <c:crossBetween val="between"/>
        <c:majorUnit val="2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969577255544348E-2"/>
          <c:y val="0.82284538756979697"/>
          <c:w val="0.87794967863184803"/>
          <c:h val="0.177154797846853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7665317210568"/>
          <c:y val="0.139942319302501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Evol_abattages_total_vaches!$R$12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Evol_abattages_total_vaches!$P$14:$P$25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Evol_abattages_total_vaches!$R$14:$R$25</c:f>
              <c:numCache>
                <c:formatCode>#,##0</c:formatCode>
                <c:ptCount val="12"/>
                <c:pt idx="0">
                  <c:v>3710.06</c:v>
                </c:pt>
                <c:pt idx="1">
                  <c:v>3436.384</c:v>
                </c:pt>
                <c:pt idx="2">
                  <c:v>4059.0879999999997</c:v>
                </c:pt>
                <c:pt idx="3">
                  <c:v>3713.2950000000001</c:v>
                </c:pt>
                <c:pt idx="4">
                  <c:v>3509.0189999999998</c:v>
                </c:pt>
                <c:pt idx="5">
                  <c:v>3823.1590000000001</c:v>
                </c:pt>
                <c:pt idx="6">
                  <c:v>3813.317</c:v>
                </c:pt>
                <c:pt idx="7">
                  <c:v>3728.837</c:v>
                </c:pt>
                <c:pt idx="8">
                  <c:v>3958.5740000000001</c:v>
                </c:pt>
                <c:pt idx="9">
                  <c:v>3852.18</c:v>
                </c:pt>
                <c:pt idx="10">
                  <c:v>4123.2719999999999</c:v>
                </c:pt>
                <c:pt idx="11">
                  <c:v>3990.12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A-4D5F-B2B2-A6A10EC6FD48}"/>
            </c:ext>
          </c:extLst>
        </c:ser>
        <c:ser>
          <c:idx val="3"/>
          <c:order val="1"/>
          <c:tx>
            <c:strRef>
              <c:f>Evol_abattages_total_vaches!$S$12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Evol_abattages_total_vaches!$P$14:$P$25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Evol_abattages_total_vaches!$S$14:$S$25</c:f>
              <c:numCache>
                <c:formatCode>#,##0</c:formatCode>
                <c:ptCount val="12"/>
                <c:pt idx="0">
                  <c:v>3520.444</c:v>
                </c:pt>
                <c:pt idx="1">
                  <c:v>3288.4189999999999</c:v>
                </c:pt>
                <c:pt idx="2">
                  <c:v>4016.1679999999997</c:v>
                </c:pt>
                <c:pt idx="3">
                  <c:v>3660.4749999999999</c:v>
                </c:pt>
                <c:pt idx="4">
                  <c:v>3632.4179999999997</c:v>
                </c:pt>
                <c:pt idx="5">
                  <c:v>3744.1260000000002</c:v>
                </c:pt>
                <c:pt idx="6">
                  <c:v>3548.6419999999998</c:v>
                </c:pt>
                <c:pt idx="7">
                  <c:v>3909.308</c:v>
                </c:pt>
                <c:pt idx="8">
                  <c:v>3756.9380000000001</c:v>
                </c:pt>
                <c:pt idx="9">
                  <c:v>3389.4609999999998</c:v>
                </c:pt>
                <c:pt idx="10">
                  <c:v>3730.9770000000003</c:v>
                </c:pt>
                <c:pt idx="11">
                  <c:v>3394.7400000000002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A-4D5F-B2B2-A6A10EC6FD48}"/>
            </c:ext>
          </c:extLst>
        </c:ser>
        <c:ser>
          <c:idx val="1"/>
          <c:order val="2"/>
          <c:tx>
            <c:strRef>
              <c:f>Evol_abattages_total_vaches!$T$12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Evol_abattages_total_vaches!$T$14:$T$25</c:f>
              <c:numCache>
                <c:formatCode>#,##0</c:formatCode>
                <c:ptCount val="12"/>
                <c:pt idx="0">
                  <c:v>3447.99</c:v>
                </c:pt>
                <c:pt idx="1">
                  <c:v>3158.386</c:v>
                </c:pt>
                <c:pt idx="2">
                  <c:v>3700.95</c:v>
                </c:pt>
                <c:pt idx="3">
                  <c:v>2970.1770000000001</c:v>
                </c:pt>
                <c:pt idx="4">
                  <c:v>3070.97</c:v>
                </c:pt>
                <c:pt idx="5">
                  <c:v>3175.3310000000001</c:v>
                </c:pt>
                <c:pt idx="6">
                  <c:v>2843.1089999999999</c:v>
                </c:pt>
                <c:pt idx="7">
                  <c:v>3153.0990000000002</c:v>
                </c:pt>
                <c:pt idx="8">
                  <c:v>3013.1039999999998</c:v>
                </c:pt>
                <c:pt idx="9">
                  <c:v>3148.1769999999997</c:v>
                </c:pt>
                <c:pt idx="10">
                  <c:v>3192.3580000000002</c:v>
                </c:pt>
                <c:pt idx="11">
                  <c:v>2834.951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6-4391-BA89-E05619CCFCBD}"/>
            </c:ext>
          </c:extLst>
        </c:ser>
        <c:ser>
          <c:idx val="4"/>
          <c:order val="3"/>
          <c:tx>
            <c:strRef>
              <c:f>Evol_abattages_total_vaches!$U$12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Evol_abattages_total_vaches!$U$14:$U$25</c:f>
              <c:numCache>
                <c:formatCode>#,##0</c:formatCode>
                <c:ptCount val="12"/>
                <c:pt idx="0">
                  <c:v>3153.681</c:v>
                </c:pt>
                <c:pt idx="1">
                  <c:v>3055.5329999999999</c:v>
                </c:pt>
                <c:pt idx="2">
                  <c:v>3080.1619999999998</c:v>
                </c:pt>
                <c:pt idx="3">
                  <c:v>3051.9859999999999</c:v>
                </c:pt>
                <c:pt idx="4">
                  <c:v>3208.2060000000001</c:v>
                </c:pt>
                <c:pt idx="5">
                  <c:v>2793.857</c:v>
                </c:pt>
                <c:pt idx="6">
                  <c:v>3130.6689999999999</c:v>
                </c:pt>
                <c:pt idx="7">
                  <c:v>2984.96</c:v>
                </c:pt>
                <c:pt idx="8">
                  <c:v>3024.335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A-4D5F-B2B2-A6A10EC6F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42224"/>
        <c:axId val="1"/>
      </c:barChart>
      <c:lineChart>
        <c:grouping val="standard"/>
        <c:varyColors val="0"/>
        <c:ser>
          <c:idx val="0"/>
          <c:order val="4"/>
          <c:tx>
            <c:strRef>
              <c:f>Evol_abattages_total_vaches!$Q$12</c:f>
              <c:strCache>
                <c:ptCount val="1"/>
                <c:pt idx="0">
                  <c:v>Moyenne 2016-2020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Evol_abattages_total_vaches!$P$14:$P$25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Evol_abattages_total_vaches!$Q$14:$Q$25</c:f>
              <c:numCache>
                <c:formatCode>#,##0</c:formatCode>
                <c:ptCount val="12"/>
                <c:pt idx="0">
                  <c:v>4427.8011999999999</c:v>
                </c:pt>
                <c:pt idx="1">
                  <c:v>3819.1457999999998</c:v>
                </c:pt>
                <c:pt idx="2">
                  <c:v>4386.6878000000006</c:v>
                </c:pt>
                <c:pt idx="3">
                  <c:v>4105.4034000000001</c:v>
                </c:pt>
                <c:pt idx="4">
                  <c:v>4062.5872000000004</c:v>
                </c:pt>
                <c:pt idx="5">
                  <c:v>4032.6694000000002</c:v>
                </c:pt>
                <c:pt idx="6">
                  <c:v>4164.2018000000007</c:v>
                </c:pt>
                <c:pt idx="7">
                  <c:v>4324.4809999999998</c:v>
                </c:pt>
                <c:pt idx="8">
                  <c:v>4241.8474000000006</c:v>
                </c:pt>
                <c:pt idx="9">
                  <c:v>4469.7297999999992</c:v>
                </c:pt>
                <c:pt idx="10">
                  <c:v>4368.1229999999996</c:v>
                </c:pt>
                <c:pt idx="11">
                  <c:v>4055.6824000000001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A-4D5F-B2B2-A6A10EC6F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742224"/>
        <c:axId val="1"/>
      </c:lineChart>
      <c:catAx>
        <c:axId val="160474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arianne" panose="02000000000000000000" pitchFamily="50" charset="0"/>
                    <a:ea typeface="Arial"/>
                    <a:cs typeface="Arial"/>
                  </a:defRPr>
                </a:pPr>
                <a:r>
                  <a:rPr lang="fr-FR" sz="1000" b="0" i="0" baseline="0">
                    <a:effectLst/>
                  </a:rPr>
                  <a:t>Volume en Tonnes Equivalent Carcasse</a:t>
                </a:r>
                <a:endParaRPr lang="fr-F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3.0457379743419923E-2"/>
              <c:y val="3.24417619003850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4742224"/>
        <c:crossesAt val="1"/>
        <c:crossBetween val="between"/>
        <c:majorUnit val="1000"/>
        <c:min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575293742487797E-2"/>
          <c:y val="0.84481918359426855"/>
          <c:w val="0.75911570757806235"/>
          <c:h val="0.155180659442456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r>
              <a:rPr lang="fr-FR"/>
              <a:t>Prix €/kg de carcasse</a:t>
            </a:r>
          </a:p>
        </c:rich>
      </c:tx>
      <c:layout>
        <c:manualLayout>
          <c:xMode val="edge"/>
          <c:yMode val="edge"/>
          <c:x val="5.138491140564725E-2"/>
          <c:y val="2.1903426455254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102162729879155E-2"/>
          <c:y val="0.10094985961340001"/>
          <c:w val="0.88190299762178748"/>
          <c:h val="0.62147212405741303"/>
        </c:manualLayout>
      </c:layout>
      <c:lineChart>
        <c:grouping val="standard"/>
        <c:varyColors val="0"/>
        <c:ser>
          <c:idx val="1"/>
          <c:order val="0"/>
          <c:tx>
            <c:strRef>
              <c:f>'Cotations_Vaches_reformeO '!$C$11</c:f>
              <c:strCache>
                <c:ptCount val="1"/>
                <c:pt idx="0">
                  <c:v>2023 STD</c:v>
                </c:pt>
              </c:strCache>
            </c:strRef>
          </c:tx>
          <c:marker>
            <c:symbol val="none"/>
          </c:marker>
          <c:val>
            <c:numRef>
              <c:f>'Cotations_Vaches_reformeO '!$C$12:$C$63</c:f>
              <c:numCache>
                <c:formatCode>#,##0.00</c:formatCode>
                <c:ptCount val="52"/>
                <c:pt idx="0">
                  <c:v>4.63</c:v>
                </c:pt>
                <c:pt idx="1">
                  <c:v>4.57</c:v>
                </c:pt>
                <c:pt idx="2">
                  <c:v>4.62</c:v>
                </c:pt>
                <c:pt idx="3">
                  <c:v>4.6100000000000003</c:v>
                </c:pt>
                <c:pt idx="4">
                  <c:v>4.63</c:v>
                </c:pt>
                <c:pt idx="5">
                  <c:v>4.63</c:v>
                </c:pt>
                <c:pt idx="6">
                  <c:v>4.6500000000000004</c:v>
                </c:pt>
                <c:pt idx="7">
                  <c:v>4.68</c:v>
                </c:pt>
                <c:pt idx="8">
                  <c:v>4.7</c:v>
                </c:pt>
                <c:pt idx="9">
                  <c:v>4.68</c:v>
                </c:pt>
                <c:pt idx="10">
                  <c:v>4.79</c:v>
                </c:pt>
                <c:pt idx="11">
                  <c:v>4.78</c:v>
                </c:pt>
                <c:pt idx="12" formatCode="General">
                  <c:v>4.8</c:v>
                </c:pt>
                <c:pt idx="13" formatCode="General">
                  <c:v>4.76</c:v>
                </c:pt>
                <c:pt idx="14" formatCode="General">
                  <c:v>4.7300000000000004</c:v>
                </c:pt>
                <c:pt idx="15" formatCode="General">
                  <c:v>4.68</c:v>
                </c:pt>
                <c:pt idx="16" formatCode="General">
                  <c:v>4.67</c:v>
                </c:pt>
                <c:pt idx="17" formatCode="General">
                  <c:v>4.6500000000000004</c:v>
                </c:pt>
                <c:pt idx="18" formatCode="General">
                  <c:v>4.6399999999999997</c:v>
                </c:pt>
                <c:pt idx="19" formatCode="0.00">
                  <c:v>4.6399999999999997</c:v>
                </c:pt>
                <c:pt idx="20" formatCode="0.00">
                  <c:v>4.6500000000000004</c:v>
                </c:pt>
                <c:pt idx="21" formatCode="0.00">
                  <c:v>4.68</c:v>
                </c:pt>
                <c:pt idx="22" formatCode="0.00">
                  <c:v>4.6900000000000004</c:v>
                </c:pt>
                <c:pt idx="23" formatCode="0.00">
                  <c:v>4.7300000000000004</c:v>
                </c:pt>
                <c:pt idx="24" formatCode="0.00">
                  <c:v>4.7</c:v>
                </c:pt>
                <c:pt idx="25" formatCode="0.00">
                  <c:v>4.6900000000000004</c:v>
                </c:pt>
                <c:pt idx="26" formatCode="0.00">
                  <c:v>4.6500000000000004</c:v>
                </c:pt>
                <c:pt idx="28" formatCode="0.00">
                  <c:v>4.59</c:v>
                </c:pt>
                <c:pt idx="30" formatCode="0.00">
                  <c:v>4.54</c:v>
                </c:pt>
                <c:pt idx="31" formatCode="General">
                  <c:v>4.5599999999999996</c:v>
                </c:pt>
                <c:pt idx="33" formatCode="General">
                  <c:v>4.57</c:v>
                </c:pt>
                <c:pt idx="34" formatCode="General">
                  <c:v>4.67</c:v>
                </c:pt>
                <c:pt idx="35" formatCode="General">
                  <c:v>4.66</c:v>
                </c:pt>
                <c:pt idx="36" formatCode="General">
                  <c:v>4.6900000000000004</c:v>
                </c:pt>
                <c:pt idx="37" formatCode="General">
                  <c:v>4.66</c:v>
                </c:pt>
                <c:pt idx="39" formatCode="General">
                  <c:v>4.5999999999999996</c:v>
                </c:pt>
                <c:pt idx="40" formatCode="General">
                  <c:v>4.57</c:v>
                </c:pt>
                <c:pt idx="41" formatCode="General">
                  <c:v>4.5199999999999996</c:v>
                </c:pt>
                <c:pt idx="42" formatCode="General">
                  <c:v>4.4800000000000004</c:v>
                </c:pt>
                <c:pt idx="43" formatCode="General">
                  <c:v>4.38</c:v>
                </c:pt>
                <c:pt idx="44" formatCode="General">
                  <c:v>4.28</c:v>
                </c:pt>
                <c:pt idx="45" formatCode="General">
                  <c:v>4.16</c:v>
                </c:pt>
                <c:pt idx="46" formatCode="General">
                  <c:v>4.07</c:v>
                </c:pt>
                <c:pt idx="47" formatCode="General">
                  <c:v>3.96</c:v>
                </c:pt>
                <c:pt idx="48" formatCode="General">
                  <c:v>3.88</c:v>
                </c:pt>
                <c:pt idx="49" formatCode="General">
                  <c:v>3.86</c:v>
                </c:pt>
                <c:pt idx="50" formatCode="General">
                  <c:v>3.85</c:v>
                </c:pt>
                <c:pt idx="51" formatCode="General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9-4AA6-BB81-18BC25559D5C}"/>
            </c:ext>
          </c:extLst>
        </c:ser>
        <c:ser>
          <c:idx val="0"/>
          <c:order val="1"/>
          <c:tx>
            <c:strRef>
              <c:f>'Cotations_Vaches_reformeO '!$D$11</c:f>
              <c:strCache>
                <c:ptCount val="1"/>
                <c:pt idx="0">
                  <c:v>2024 STD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'Cotations_Vaches_reformeO '!$B$12:$B$63</c:f>
              <c:strCache>
                <c:ptCount val="52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</c:strCache>
            </c:strRef>
          </c:cat>
          <c:val>
            <c:numRef>
              <c:f>'Cotations_Vaches_reformeO '!$D$12:$D$63</c:f>
              <c:numCache>
                <c:formatCode>#,##0.00</c:formatCode>
                <c:ptCount val="52"/>
                <c:pt idx="0">
                  <c:v>3.94</c:v>
                </c:pt>
                <c:pt idx="1">
                  <c:v>3.98</c:v>
                </c:pt>
                <c:pt idx="2">
                  <c:v>4.01</c:v>
                </c:pt>
                <c:pt idx="3">
                  <c:v>4.05</c:v>
                </c:pt>
                <c:pt idx="4">
                  <c:v>4.09</c:v>
                </c:pt>
                <c:pt idx="5">
                  <c:v>4.13</c:v>
                </c:pt>
                <c:pt idx="6">
                  <c:v>4.1500000000000004</c:v>
                </c:pt>
                <c:pt idx="7">
                  <c:v>4.1500000000000004</c:v>
                </c:pt>
                <c:pt idx="8">
                  <c:v>4.1500000000000004</c:v>
                </c:pt>
                <c:pt idx="9">
                  <c:v>4.18</c:v>
                </c:pt>
                <c:pt idx="10">
                  <c:v>4.1900000000000004</c:v>
                </c:pt>
                <c:pt idx="11">
                  <c:v>4.18</c:v>
                </c:pt>
                <c:pt idx="12" formatCode="General">
                  <c:v>4.1900000000000004</c:v>
                </c:pt>
                <c:pt idx="13" formatCode="General">
                  <c:v>4.2</c:v>
                </c:pt>
                <c:pt idx="14" formatCode="General">
                  <c:v>4.21</c:v>
                </c:pt>
                <c:pt idx="15" formatCode="General">
                  <c:v>4.22</c:v>
                </c:pt>
                <c:pt idx="16" formatCode="General">
                  <c:v>4.25</c:v>
                </c:pt>
                <c:pt idx="19" formatCode="0.00">
                  <c:v>4.33</c:v>
                </c:pt>
                <c:pt idx="20" formatCode="0.00">
                  <c:v>4.32</c:v>
                </c:pt>
                <c:pt idx="21" formatCode="0.00">
                  <c:v>4.3600000000000003</c:v>
                </c:pt>
                <c:pt idx="22" formatCode="0.00">
                  <c:v>4.37</c:v>
                </c:pt>
                <c:pt idx="24" formatCode="0.00">
                  <c:v>4.38</c:v>
                </c:pt>
                <c:pt idx="26" formatCode="0.00">
                  <c:v>4.41</c:v>
                </c:pt>
                <c:pt idx="29" formatCode="0.00">
                  <c:v>4.41</c:v>
                </c:pt>
                <c:pt idx="30" formatCode="0.00">
                  <c:v>4.4400000000000004</c:v>
                </c:pt>
                <c:pt idx="31" formatCode="General">
                  <c:v>4.47</c:v>
                </c:pt>
                <c:pt idx="33" formatCode="General">
                  <c:v>4.51</c:v>
                </c:pt>
                <c:pt idx="34" formatCode="General">
                  <c:v>4.54</c:v>
                </c:pt>
                <c:pt idx="35" formatCode="General">
                  <c:v>4.5</c:v>
                </c:pt>
                <c:pt idx="36" formatCode="General">
                  <c:v>4.49</c:v>
                </c:pt>
                <c:pt idx="37" formatCode="General">
                  <c:v>4.4400000000000004</c:v>
                </c:pt>
                <c:pt idx="38" formatCode="General">
                  <c:v>4.3899999999999997</c:v>
                </c:pt>
                <c:pt idx="39" formatCode="General">
                  <c:v>4.3499999999999996</c:v>
                </c:pt>
                <c:pt idx="40" formatCode="General">
                  <c:v>4.32</c:v>
                </c:pt>
                <c:pt idx="41" formatCode="General">
                  <c:v>4.25</c:v>
                </c:pt>
                <c:pt idx="42" formatCode="General">
                  <c:v>4.24</c:v>
                </c:pt>
                <c:pt idx="43" formatCode="General">
                  <c:v>4.2300000000000004</c:v>
                </c:pt>
                <c:pt idx="44" formatCode="General">
                  <c:v>4.18</c:v>
                </c:pt>
                <c:pt idx="45" formatCode="General">
                  <c:v>4.22</c:v>
                </c:pt>
                <c:pt idx="46" formatCode="General">
                  <c:v>4.1900000000000004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C-4467-B246-AD00DB2E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736400"/>
        <c:axId val="1"/>
        <c:extLst/>
      </c:lineChart>
      <c:catAx>
        <c:axId val="160473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"/>
        <c:scaling>
          <c:orientation val="minMax"/>
          <c:max val="5.0999999999999996"/>
          <c:min val="2.9"/>
        </c:scaling>
        <c:delete val="0"/>
        <c:axPos val="l"/>
        <c:majorGridlines>
          <c:spPr>
            <a:ln w="3175">
              <a:solidFill>
                <a:srgbClr val="999999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12700">
            <a:solidFill>
              <a:schemeClr val="bg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604736400"/>
        <c:crossesAt val="1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73232567656197"/>
          <c:y val="0.82617164635242513"/>
          <c:w val="0.741081697901112"/>
          <c:h val="0.15191054542839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Evol_abattages_total_génisses!$R$12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Evol_abattages_total_génisses!$P$14:$P$25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Evol_abattages_total_génisses!$R$14:$R$25</c:f>
              <c:numCache>
                <c:formatCode>#,##0</c:formatCode>
                <c:ptCount val="12"/>
                <c:pt idx="0">
                  <c:v>1090.0129999999999</c:v>
                </c:pt>
                <c:pt idx="1">
                  <c:v>1068.56</c:v>
                </c:pt>
                <c:pt idx="2">
                  <c:v>1429.93</c:v>
                </c:pt>
                <c:pt idx="3">
                  <c:v>1298.9859999999999</c:v>
                </c:pt>
                <c:pt idx="4">
                  <c:v>1335.1970000000001</c:v>
                </c:pt>
                <c:pt idx="5">
                  <c:v>1329.056</c:v>
                </c:pt>
                <c:pt idx="6">
                  <c:v>1380.9280000000001</c:v>
                </c:pt>
                <c:pt idx="7">
                  <c:v>1355.258</c:v>
                </c:pt>
                <c:pt idx="8">
                  <c:v>1246.1600000000001</c:v>
                </c:pt>
                <c:pt idx="9">
                  <c:v>1185.095</c:v>
                </c:pt>
                <c:pt idx="10">
                  <c:v>1182.3119999999999</c:v>
                </c:pt>
                <c:pt idx="11">
                  <c:v>1230.296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D-4535-AC64-DA82EB86752B}"/>
            </c:ext>
          </c:extLst>
        </c:ser>
        <c:ser>
          <c:idx val="3"/>
          <c:order val="1"/>
          <c:tx>
            <c:strRef>
              <c:f>Evol_abattages_total_génisses!$S$12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Evol_abattages_total_génisses!$P$14:$P$25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Evol_abattages_total_génisses!$S$14:$S$25</c:f>
              <c:numCache>
                <c:formatCode>#,##0</c:formatCode>
                <c:ptCount val="12"/>
                <c:pt idx="0">
                  <c:v>1130.4639999999999</c:v>
                </c:pt>
                <c:pt idx="1">
                  <c:v>1052.672</c:v>
                </c:pt>
                <c:pt idx="2">
                  <c:v>1385.0409999999999</c:v>
                </c:pt>
                <c:pt idx="3">
                  <c:v>1344.14</c:v>
                </c:pt>
                <c:pt idx="4">
                  <c:v>1458.385</c:v>
                </c:pt>
                <c:pt idx="5">
                  <c:v>1375.3799999999999</c:v>
                </c:pt>
                <c:pt idx="6">
                  <c:v>1314.4659999999999</c:v>
                </c:pt>
                <c:pt idx="7">
                  <c:v>1294.8599999999999</c:v>
                </c:pt>
                <c:pt idx="8">
                  <c:v>1260.7070000000001</c:v>
                </c:pt>
                <c:pt idx="9">
                  <c:v>1157.989</c:v>
                </c:pt>
                <c:pt idx="10">
                  <c:v>1231.9349999999999</c:v>
                </c:pt>
                <c:pt idx="11">
                  <c:v>1172.213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D-4535-AC64-DA82EB86752B}"/>
            </c:ext>
          </c:extLst>
        </c:ser>
        <c:ser>
          <c:idx val="4"/>
          <c:order val="2"/>
          <c:tx>
            <c:strRef>
              <c:f>Evol_abattages_total_génisses!$T$12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Evol_abattages_total_génisses!$T$14:$T$25</c:f>
              <c:numCache>
                <c:formatCode>#,##0</c:formatCode>
                <c:ptCount val="12"/>
                <c:pt idx="0">
                  <c:v>1124.7539999999999</c:v>
                </c:pt>
                <c:pt idx="1">
                  <c:v>1062.1869999999999</c:v>
                </c:pt>
                <c:pt idx="2">
                  <c:v>1372.2259999999999</c:v>
                </c:pt>
                <c:pt idx="3">
                  <c:v>1132.6310000000001</c:v>
                </c:pt>
                <c:pt idx="4">
                  <c:v>1291.135</c:v>
                </c:pt>
                <c:pt idx="5">
                  <c:v>1249.17</c:v>
                </c:pt>
                <c:pt idx="6">
                  <c:v>1124.1669999999999</c:v>
                </c:pt>
                <c:pt idx="7">
                  <c:v>1201.5909999999999</c:v>
                </c:pt>
                <c:pt idx="8">
                  <c:v>1068.796</c:v>
                </c:pt>
                <c:pt idx="9">
                  <c:v>1170.0430000000001</c:v>
                </c:pt>
                <c:pt idx="10">
                  <c:v>1155.3240000000001</c:v>
                </c:pt>
                <c:pt idx="11">
                  <c:v>1103.2570000000001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F-4C9B-86E4-3E8B31CEAEE7}"/>
            </c:ext>
          </c:extLst>
        </c:ser>
        <c:ser>
          <c:idx val="1"/>
          <c:order val="3"/>
          <c:tx>
            <c:strRef>
              <c:f>Evol_abattages_total_génisses!$U$12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Evol_abattages_total_génisses!$P$14:$P$25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Evol_abattages_total_génisses!$U$14:$U$25</c:f>
              <c:numCache>
                <c:formatCode>#,##0</c:formatCode>
                <c:ptCount val="12"/>
                <c:pt idx="0">
                  <c:v>1111.3499999999999</c:v>
                </c:pt>
                <c:pt idx="1">
                  <c:v>1012.5890000000001</c:v>
                </c:pt>
                <c:pt idx="2">
                  <c:v>1230.144</c:v>
                </c:pt>
                <c:pt idx="3">
                  <c:v>1188.3140000000001</c:v>
                </c:pt>
                <c:pt idx="4">
                  <c:v>1191.8530000000001</c:v>
                </c:pt>
                <c:pt idx="5">
                  <c:v>1070.605</c:v>
                </c:pt>
                <c:pt idx="6">
                  <c:v>1266.194</c:v>
                </c:pt>
                <c:pt idx="7">
                  <c:v>1130.8969999999999</c:v>
                </c:pt>
                <c:pt idx="8">
                  <c:v>1119.586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1D-4535-AC64-DA82EB86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43472"/>
        <c:axId val="1"/>
      </c:barChart>
      <c:lineChart>
        <c:grouping val="standard"/>
        <c:varyColors val="0"/>
        <c:ser>
          <c:idx val="0"/>
          <c:order val="4"/>
          <c:tx>
            <c:strRef>
              <c:f>Evol_abattages_total_génisses!$Q$12</c:f>
              <c:strCache>
                <c:ptCount val="1"/>
                <c:pt idx="0">
                  <c:v>Moyenne 2016-2020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Evol_abattages_total_vaches!$P$14:$P$25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Evol_abattages_total_génisses!$Q$14:$Q$25</c:f>
              <c:numCache>
                <c:formatCode>#,##0</c:formatCode>
                <c:ptCount val="12"/>
                <c:pt idx="0">
                  <c:v>1114.3862000000001</c:v>
                </c:pt>
                <c:pt idx="1">
                  <c:v>981.39599999999996</c:v>
                </c:pt>
                <c:pt idx="2">
                  <c:v>1239.0966000000001</c:v>
                </c:pt>
                <c:pt idx="3">
                  <c:v>1270.4735999999998</c:v>
                </c:pt>
                <c:pt idx="4">
                  <c:v>1322.0218</c:v>
                </c:pt>
                <c:pt idx="5">
                  <c:v>1292.1068</c:v>
                </c:pt>
                <c:pt idx="6">
                  <c:v>1317.8710000000001</c:v>
                </c:pt>
                <c:pt idx="7">
                  <c:v>1333.6746000000001</c:v>
                </c:pt>
                <c:pt idx="8">
                  <c:v>1162.0165999999999</c:v>
                </c:pt>
                <c:pt idx="9">
                  <c:v>1270.3780000000002</c:v>
                </c:pt>
                <c:pt idx="10">
                  <c:v>1142.5732</c:v>
                </c:pt>
                <c:pt idx="11">
                  <c:v>1173.4704000000002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D-4535-AC64-DA82EB86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743472"/>
        <c:axId val="1"/>
      </c:lineChart>
      <c:catAx>
        <c:axId val="160474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arianne" panose="02000000000000000000" pitchFamily="50" charset="0"/>
                    <a:ea typeface="Arial"/>
                    <a:cs typeface="Arial"/>
                  </a:defRPr>
                </a:pPr>
                <a:r>
                  <a:rPr lang="fr-FR" sz="1000" b="0" i="0" baseline="0">
                    <a:effectLst/>
                    <a:latin typeface="Marianne" panose="02000000000000000000" pitchFamily="50" charset="0"/>
                  </a:rPr>
                  <a:t>Volume en Tonnes Equivalent Carcasse</a:t>
                </a:r>
                <a:endParaRPr lang="fr-FR" sz="1000">
                  <a:effectLst/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4.2265404897782272E-2"/>
              <c:y val="2.13784815359618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4743472"/>
        <c:crossesAt val="1"/>
        <c:crossBetween val="between"/>
        <c:maj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57528474078354E-2"/>
          <c:y val="0.84481901300798934"/>
          <c:w val="0.80138013087447935"/>
          <c:h val="0.155181008255495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r>
              <a:rPr lang="fr-FR" sz="1000"/>
              <a:t>Indice base</a:t>
            </a:r>
            <a:r>
              <a:rPr lang="fr-FR" sz="1000" baseline="0"/>
              <a:t> 100 en 2020</a:t>
            </a:r>
            <a:endParaRPr lang="fr-FR" sz="1000"/>
          </a:p>
        </c:rich>
      </c:tx>
      <c:layout>
        <c:manualLayout>
          <c:xMode val="edge"/>
          <c:yMode val="edge"/>
          <c:x val="3.9079072335209443E-2"/>
          <c:y val="4.7389527128781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05738253306566E-2"/>
          <c:y val="0.15563012754163316"/>
          <c:w val="0.88190299762178748"/>
          <c:h val="0.62147212405741303"/>
        </c:manualLayout>
      </c:layout>
      <c:lineChart>
        <c:grouping val="standard"/>
        <c:varyColors val="0"/>
        <c:ser>
          <c:idx val="0"/>
          <c:order val="0"/>
          <c:tx>
            <c:strRef>
              <c:f>IPAMPA_aliment_bovins!$B$12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rgbClr val="991A00"/>
              </a:solidFill>
              <a:prstDash val="sysDash"/>
            </a:ln>
          </c:spPr>
          <c:marker>
            <c:symbol val="none"/>
          </c:marker>
          <c:cat>
            <c:strRef>
              <c:f>IPAMPA_aliment_bovins!$A$13:$A$24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IPAMPA_aliment_bovins!$B$13:$B$24</c:f>
              <c:numCache>
                <c:formatCode>#,##0.00</c:formatCode>
                <c:ptCount val="12"/>
                <c:pt idx="0">
                  <c:v>98.3</c:v>
                </c:pt>
                <c:pt idx="1">
                  <c:v>98.7</c:v>
                </c:pt>
                <c:pt idx="2">
                  <c:v>99</c:v>
                </c:pt>
                <c:pt idx="3">
                  <c:v>99.8</c:v>
                </c:pt>
                <c:pt idx="4">
                  <c:v>99.8</c:v>
                </c:pt>
                <c:pt idx="5">
                  <c:v>99.7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100.4</c:v>
                </c:pt>
                <c:pt idx="10">
                  <c:v>102.4</c:v>
                </c:pt>
                <c:pt idx="11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E-487B-B150-6ACAF5F796C5}"/>
            </c:ext>
          </c:extLst>
        </c:ser>
        <c:ser>
          <c:idx val="1"/>
          <c:order val="1"/>
          <c:tx>
            <c:strRef>
              <c:f>IPAMPA_aliment_bovins!$C$12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IPAMPA_aliment_bovins!$A$13:$A$24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IPAMPA_aliment_bovins!$C$13:$C$24</c:f>
              <c:numCache>
                <c:formatCode>#,##0.00</c:formatCode>
                <c:ptCount val="12"/>
                <c:pt idx="0">
                  <c:v>104.7</c:v>
                </c:pt>
                <c:pt idx="1">
                  <c:v>107.5</c:v>
                </c:pt>
                <c:pt idx="2">
                  <c:v>109</c:v>
                </c:pt>
                <c:pt idx="3">
                  <c:v>110.1</c:v>
                </c:pt>
                <c:pt idx="4">
                  <c:v>111.1</c:v>
                </c:pt>
                <c:pt idx="5">
                  <c:v>111.5</c:v>
                </c:pt>
                <c:pt idx="6">
                  <c:v>112.3</c:v>
                </c:pt>
                <c:pt idx="7">
                  <c:v>112.4</c:v>
                </c:pt>
                <c:pt idx="8">
                  <c:v>113</c:v>
                </c:pt>
                <c:pt idx="9">
                  <c:v>113.4</c:v>
                </c:pt>
                <c:pt idx="10">
                  <c:v>115.1</c:v>
                </c:pt>
                <c:pt idx="11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E-487B-B150-6ACAF5F796C5}"/>
            </c:ext>
          </c:extLst>
        </c:ser>
        <c:ser>
          <c:idx val="4"/>
          <c:order val="2"/>
          <c:tx>
            <c:strRef>
              <c:f>IPAMPA_aliment_bovins!$D$12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IPAMPA_aliment_bovins!$A$13:$A$24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IPAMPA_aliment_bovins!$D$13:$D$24</c:f>
              <c:numCache>
                <c:formatCode>0.00"   "</c:formatCode>
                <c:ptCount val="12"/>
                <c:pt idx="0">
                  <c:v>118.3</c:v>
                </c:pt>
                <c:pt idx="1">
                  <c:v>120.6</c:v>
                </c:pt>
                <c:pt idx="2">
                  <c:v>126.9</c:v>
                </c:pt>
                <c:pt idx="3">
                  <c:v>135.30000000000001</c:v>
                </c:pt>
                <c:pt idx="4">
                  <c:v>140.4</c:v>
                </c:pt>
                <c:pt idx="5">
                  <c:v>141.9</c:v>
                </c:pt>
                <c:pt idx="6">
                  <c:v>142.69999999999999</c:v>
                </c:pt>
                <c:pt idx="7">
                  <c:v>142.30000000000001</c:v>
                </c:pt>
                <c:pt idx="8">
                  <c:v>142.9</c:v>
                </c:pt>
                <c:pt idx="9">
                  <c:v>144.30000000000001</c:v>
                </c:pt>
                <c:pt idx="10">
                  <c:v>146.6</c:v>
                </c:pt>
                <c:pt idx="11">
                  <c:v>146.4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1E-487B-B150-6ACAF5F796C5}"/>
            </c:ext>
          </c:extLst>
        </c:ser>
        <c:ser>
          <c:idx val="3"/>
          <c:order val="3"/>
          <c:tx>
            <c:strRef>
              <c:f>IPAMPA_aliment_bovins!$E$12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IPAMPA_aliment_bovins!$A$13:$A$24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IPAMPA_aliment_bovins!$E$13:$E$24</c:f>
              <c:numCache>
                <c:formatCode>0.00"   "</c:formatCode>
                <c:ptCount val="12"/>
                <c:pt idx="0">
                  <c:v>147.1</c:v>
                </c:pt>
                <c:pt idx="1">
                  <c:v>146.80000000000001</c:v>
                </c:pt>
                <c:pt idx="2">
                  <c:v>146.9</c:v>
                </c:pt>
                <c:pt idx="3">
                  <c:v>145.4</c:v>
                </c:pt>
                <c:pt idx="4">
                  <c:v>143.30000000000001</c:v>
                </c:pt>
                <c:pt idx="5">
                  <c:v>141.1</c:v>
                </c:pt>
                <c:pt idx="6">
                  <c:v>138.5</c:v>
                </c:pt>
                <c:pt idx="7">
                  <c:v>137.1</c:v>
                </c:pt>
                <c:pt idx="8">
                  <c:v>135.6</c:v>
                </c:pt>
                <c:pt idx="9">
                  <c:v>134.30000000000001</c:v>
                </c:pt>
                <c:pt idx="10">
                  <c:v>133.30000000000001</c:v>
                </c:pt>
                <c:pt idx="11">
                  <c:v>133.1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1E-487B-B150-6ACAF5F796C5}"/>
            </c:ext>
          </c:extLst>
        </c:ser>
        <c:ser>
          <c:idx val="2"/>
          <c:order val="4"/>
          <c:tx>
            <c:strRef>
              <c:f>IPAMPA_aliment_bovins!$F$12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IPAMPA_aliment_bovins!$A$13:$A$24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IPAMPA_aliment_bovins!$F$13:$F$24</c:f>
              <c:numCache>
                <c:formatCode>0.00"   "</c:formatCode>
                <c:ptCount val="12"/>
                <c:pt idx="0">
                  <c:v>132.30000000000001</c:v>
                </c:pt>
                <c:pt idx="1">
                  <c:v>131.1</c:v>
                </c:pt>
                <c:pt idx="2">
                  <c:v>129.6</c:v>
                </c:pt>
                <c:pt idx="3">
                  <c:v>128.19999999999999</c:v>
                </c:pt>
                <c:pt idx="4">
                  <c:v>126.2</c:v>
                </c:pt>
                <c:pt idx="5">
                  <c:v>126.3</c:v>
                </c:pt>
                <c:pt idx="6">
                  <c:v>126.4</c:v>
                </c:pt>
                <c:pt idx="7">
                  <c:v>126.2</c:v>
                </c:pt>
                <c:pt idx="8">
                  <c:v>125.4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E-487B-B150-6ACAF5F79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740976"/>
        <c:axId val="1"/>
        <c:extLst/>
      </c:lineChart>
      <c:catAx>
        <c:axId val="160474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"/>
        <c:scaling>
          <c:orientation val="minMax"/>
          <c:max val="160"/>
          <c:min val="90"/>
        </c:scaling>
        <c:delete val="0"/>
        <c:axPos val="l"/>
        <c:majorGridlines>
          <c:spPr>
            <a:ln w="3175">
              <a:solidFill>
                <a:srgbClr val="999999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chemeClr val="bg2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604740976"/>
        <c:crossesAt val="1"/>
        <c:crossBetween val="midCat"/>
        <c:majorUnit val="10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979852969816758E-2"/>
          <c:y val="0.84079856895267979"/>
          <c:w val="0.92102011715919341"/>
          <c:h val="0.159201548790537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Evol_abattage_total_veaux!$R$12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Evol_abattage_total_veaux!$P$14:$P$25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Evol_abattage_total_veaux!$R$14:$R$25</c:f>
              <c:numCache>
                <c:formatCode>#,##0</c:formatCode>
                <c:ptCount val="12"/>
                <c:pt idx="0">
                  <c:v>1633.885</c:v>
                </c:pt>
                <c:pt idx="1">
                  <c:v>1498.6980000000001</c:v>
                </c:pt>
                <c:pt idx="2">
                  <c:v>1830.9659999999999</c:v>
                </c:pt>
                <c:pt idx="3">
                  <c:v>1727.547</c:v>
                </c:pt>
                <c:pt idx="4">
                  <c:v>1755.6</c:v>
                </c:pt>
                <c:pt idx="5">
                  <c:v>1568.1959999999999</c:v>
                </c:pt>
                <c:pt idx="6">
                  <c:v>1536.248</c:v>
                </c:pt>
                <c:pt idx="7">
                  <c:v>1601.556</c:v>
                </c:pt>
                <c:pt idx="8">
                  <c:v>1756.1119999999999</c:v>
                </c:pt>
                <c:pt idx="9">
                  <c:v>1727.0039999999999</c:v>
                </c:pt>
                <c:pt idx="10">
                  <c:v>1752.874</c:v>
                </c:pt>
                <c:pt idx="11">
                  <c:v>1631.732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3-4C86-97BB-E52D787FFEE2}"/>
            </c:ext>
          </c:extLst>
        </c:ser>
        <c:ser>
          <c:idx val="3"/>
          <c:order val="2"/>
          <c:tx>
            <c:strRef>
              <c:f>Evol_abattage_total_veaux!$S$12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Evol_abattage_total_veaux!$P$14:$P$25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Evol_abattage_total_veaux!$S$14:$S$25</c:f>
              <c:numCache>
                <c:formatCode>#,##0</c:formatCode>
                <c:ptCount val="12"/>
                <c:pt idx="0">
                  <c:v>1584.963</c:v>
                </c:pt>
                <c:pt idx="1">
                  <c:v>1417.4280000000001</c:v>
                </c:pt>
                <c:pt idx="2">
                  <c:v>1738.02</c:v>
                </c:pt>
                <c:pt idx="3">
                  <c:v>1674.1120000000001</c:v>
                </c:pt>
                <c:pt idx="4">
                  <c:v>1690.636</c:v>
                </c:pt>
                <c:pt idx="5">
                  <c:v>1504.8419999999999</c:v>
                </c:pt>
                <c:pt idx="6">
                  <c:v>1348.3869999999999</c:v>
                </c:pt>
                <c:pt idx="7">
                  <c:v>1443.126</c:v>
                </c:pt>
                <c:pt idx="8">
                  <c:v>1574.2139999999999</c:v>
                </c:pt>
                <c:pt idx="9">
                  <c:v>1545.6030000000001</c:v>
                </c:pt>
                <c:pt idx="10">
                  <c:v>1423.5409999999999</c:v>
                </c:pt>
                <c:pt idx="11">
                  <c:v>1348.752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3-4C86-97BB-E52D787FFEE2}"/>
            </c:ext>
          </c:extLst>
        </c:ser>
        <c:ser>
          <c:idx val="4"/>
          <c:order val="3"/>
          <c:tx>
            <c:strRef>
              <c:f>Evol_abattage_total_veaux!$T$12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Evol_abattage_total_veaux!$T$14:$T$25</c:f>
              <c:numCache>
                <c:formatCode>#,##0</c:formatCode>
                <c:ptCount val="12"/>
                <c:pt idx="0">
                  <c:v>1439.8820000000001</c:v>
                </c:pt>
                <c:pt idx="1">
                  <c:v>1195.5940000000001</c:v>
                </c:pt>
                <c:pt idx="2">
                  <c:v>1525.23</c:v>
                </c:pt>
                <c:pt idx="3">
                  <c:v>1354.384</c:v>
                </c:pt>
                <c:pt idx="4">
                  <c:v>1518.777</c:v>
                </c:pt>
                <c:pt idx="5">
                  <c:v>1384.64</c:v>
                </c:pt>
                <c:pt idx="6">
                  <c:v>1263.4939999999999</c:v>
                </c:pt>
                <c:pt idx="7">
                  <c:v>1347.3430000000001</c:v>
                </c:pt>
                <c:pt idx="8">
                  <c:v>1439.0420000000001</c:v>
                </c:pt>
                <c:pt idx="9">
                  <c:v>1583.5050000000001</c:v>
                </c:pt>
                <c:pt idx="10">
                  <c:v>1498.829</c:v>
                </c:pt>
                <c:pt idx="11">
                  <c:v>1315.144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E-49BD-88ED-BEBD05A2609A}"/>
            </c:ext>
          </c:extLst>
        </c:ser>
        <c:ser>
          <c:idx val="1"/>
          <c:order val="4"/>
          <c:tx>
            <c:strRef>
              <c:f>Evol_abattage_total_veaux!$U$12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Evol_abattage_total_veaux!$P$14:$P$25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Evol_abattage_total_veaux!$U$14:$U$25</c:f>
              <c:numCache>
                <c:formatCode>#,##0</c:formatCode>
                <c:ptCount val="12"/>
                <c:pt idx="0">
                  <c:v>1429.03</c:v>
                </c:pt>
                <c:pt idx="1">
                  <c:v>1244.3389999999999</c:v>
                </c:pt>
                <c:pt idx="2">
                  <c:v>1412.894</c:v>
                </c:pt>
                <c:pt idx="3">
                  <c:v>1476.9480000000001</c:v>
                </c:pt>
                <c:pt idx="4">
                  <c:v>1497.098</c:v>
                </c:pt>
                <c:pt idx="5">
                  <c:v>1254.039</c:v>
                </c:pt>
                <c:pt idx="6">
                  <c:v>1290.124</c:v>
                </c:pt>
                <c:pt idx="7">
                  <c:v>1246.4560000000001</c:v>
                </c:pt>
                <c:pt idx="8">
                  <c:v>1422.1179999999999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03-4C86-97BB-E52D787FF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153984"/>
        <c:axId val="1"/>
      </c:barChart>
      <c:lineChart>
        <c:grouping val="standard"/>
        <c:varyColors val="0"/>
        <c:ser>
          <c:idx val="0"/>
          <c:order val="0"/>
          <c:tx>
            <c:strRef>
              <c:f>Evol_abattage_total_veaux!$Q$12</c:f>
              <c:strCache>
                <c:ptCount val="1"/>
                <c:pt idx="0">
                  <c:v>Moyenne 2016-2020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Evol_abattage_total_veaux!$P$14:$P$25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Evol_abattage_total_veaux!$Q$14:$Q$25</c:f>
              <c:numCache>
                <c:formatCode>#,##0</c:formatCode>
                <c:ptCount val="12"/>
                <c:pt idx="0">
                  <c:v>1691.9600000000003</c:v>
                </c:pt>
                <c:pt idx="1">
                  <c:v>1525.472</c:v>
                </c:pt>
                <c:pt idx="2">
                  <c:v>1791.6827999999998</c:v>
                </c:pt>
                <c:pt idx="3">
                  <c:v>1757.1012000000003</c:v>
                </c:pt>
                <c:pt idx="4">
                  <c:v>1843.9585999999999</c:v>
                </c:pt>
                <c:pt idx="5">
                  <c:v>1694.3027999999999</c:v>
                </c:pt>
                <c:pt idx="6">
                  <c:v>1525.5773999999997</c:v>
                </c:pt>
                <c:pt idx="7">
                  <c:v>1596.6389999999999</c:v>
                </c:pt>
                <c:pt idx="8">
                  <c:v>1725.0574000000001</c:v>
                </c:pt>
                <c:pt idx="9">
                  <c:v>1896.3362000000002</c:v>
                </c:pt>
                <c:pt idx="10">
                  <c:v>1744.4041999999997</c:v>
                </c:pt>
                <c:pt idx="11">
                  <c:v>1636.2044000000001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3-4C86-97BB-E52D787FF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153984"/>
        <c:axId val="1"/>
      </c:lineChart>
      <c:catAx>
        <c:axId val="15631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Marianne"/>
                    <a:ea typeface="Marianne"/>
                    <a:cs typeface="Marianne"/>
                  </a:defRPr>
                </a:pPr>
                <a:r>
                  <a:rPr lang="fr-FR"/>
                  <a:t>Volume en Tonnes Equivalent Carcasse</a:t>
                </a:r>
              </a:p>
            </c:rich>
          </c:tx>
          <c:layout>
            <c:manualLayout>
              <c:xMode val="edge"/>
              <c:yMode val="edge"/>
              <c:x val="5.3331875182268881E-4"/>
              <c:y val="4.28256570668392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Marianne"/>
                <a:cs typeface="Arial" panose="020B0604020202020204" pitchFamily="34" charset="0"/>
              </a:defRPr>
            </a:pPr>
            <a:endParaRPr lang="fr-FR"/>
          </a:p>
        </c:txPr>
        <c:crossAx val="1563153984"/>
        <c:crossesAt val="1"/>
        <c:crossBetween val="between"/>
        <c:majorUnit val="4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2067750268533237E-2"/>
          <c:y val="0.84481896954661495"/>
          <c:w val="0.76838782412626827"/>
          <c:h val="0.155180860350743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r>
              <a:rPr lang="fr-FR" sz="1000"/>
              <a:t>Prix €/kg de carcasse</a:t>
            </a:r>
          </a:p>
        </c:rich>
      </c:tx>
      <c:layout>
        <c:manualLayout>
          <c:xMode val="edge"/>
          <c:yMode val="edge"/>
          <c:x val="3.9079072335209443E-2"/>
          <c:y val="4.7389527128781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05738253306566E-2"/>
          <c:y val="0.15563012754163316"/>
          <c:w val="0.88190299762178748"/>
          <c:h val="0.62147212405741303"/>
        </c:manualLayout>
      </c:layout>
      <c:lineChart>
        <c:grouping val="standard"/>
        <c:varyColors val="0"/>
        <c:ser>
          <c:idx val="0"/>
          <c:order val="0"/>
          <c:tx>
            <c:strRef>
              <c:f>Cotations_Veaux_non_eleve_au_pi!$C$12</c:f>
              <c:strCache>
                <c:ptCount val="1"/>
                <c:pt idx="0">
                  <c:v>Moyenne 2019-2021</c:v>
                </c:pt>
              </c:strCache>
            </c:strRef>
          </c:tx>
          <c:spPr>
            <a:ln w="25400">
              <a:solidFill>
                <a:srgbClr val="991A00"/>
              </a:solidFill>
              <a:prstDash val="sysDash"/>
            </a:ln>
          </c:spPr>
          <c:marker>
            <c:symbol val="none"/>
          </c:marker>
          <c:cat>
            <c:strRef>
              <c:f>Cotations_Veaux_non_eleve_au_pi!$B$13:$B$64</c:f>
              <c:strCache>
                <c:ptCount val="52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</c:strCache>
            </c:strRef>
          </c:cat>
          <c:val>
            <c:numRef>
              <c:f>Cotations_Veaux_non_eleve_au_pi!$C$13:$C$64</c:f>
              <c:numCache>
                <c:formatCode>#,##0.00</c:formatCode>
                <c:ptCount val="52"/>
                <c:pt idx="0">
                  <c:v>7.376666666666666</c:v>
                </c:pt>
                <c:pt idx="1">
                  <c:v>7.3933333333333335</c:v>
                </c:pt>
                <c:pt idx="2">
                  <c:v>7.4233333333333329</c:v>
                </c:pt>
                <c:pt idx="3">
                  <c:v>7.3566666666666665</c:v>
                </c:pt>
                <c:pt idx="4">
                  <c:v>7.2566666666666668</c:v>
                </c:pt>
                <c:pt idx="5">
                  <c:v>7.2666666666666666</c:v>
                </c:pt>
                <c:pt idx="6">
                  <c:v>7.31</c:v>
                </c:pt>
                <c:pt idx="7">
                  <c:v>7.3366666666666669</c:v>
                </c:pt>
                <c:pt idx="8">
                  <c:v>7.3666666666666671</c:v>
                </c:pt>
                <c:pt idx="9">
                  <c:v>7.3633333333333333</c:v>
                </c:pt>
                <c:pt idx="10">
                  <c:v>7.1433333333333335</c:v>
                </c:pt>
                <c:pt idx="11">
                  <c:v>7.169999999999999</c:v>
                </c:pt>
                <c:pt idx="12">
                  <c:v>7.2333333333333334</c:v>
                </c:pt>
                <c:pt idx="13">
                  <c:v>7.1866666666666665</c:v>
                </c:pt>
                <c:pt idx="14">
                  <c:v>7.1633333333333331</c:v>
                </c:pt>
                <c:pt idx="15">
                  <c:v>7.1933333333333342</c:v>
                </c:pt>
                <c:pt idx="16">
                  <c:v>7.1266666666666678</c:v>
                </c:pt>
                <c:pt idx="17">
                  <c:v>7.0466666666666669</c:v>
                </c:pt>
                <c:pt idx="18">
                  <c:v>7.0333333333333341</c:v>
                </c:pt>
                <c:pt idx="19">
                  <c:v>7.0533333333333337</c:v>
                </c:pt>
                <c:pt idx="20">
                  <c:v>7.0100000000000007</c:v>
                </c:pt>
                <c:pt idx="21">
                  <c:v>6.9266666666666667</c:v>
                </c:pt>
                <c:pt idx="22">
                  <c:v>6.9000000000000012</c:v>
                </c:pt>
                <c:pt idx="23">
                  <c:v>6.8033333333333337</c:v>
                </c:pt>
                <c:pt idx="24">
                  <c:v>6.9266666666666667</c:v>
                </c:pt>
                <c:pt idx="25">
                  <c:v>6.8500000000000005</c:v>
                </c:pt>
                <c:pt idx="26">
                  <c:v>6.913333333333334</c:v>
                </c:pt>
                <c:pt idx="27">
                  <c:v>6.89</c:v>
                </c:pt>
                <c:pt idx="28">
                  <c:v>6.8566666666666665</c:v>
                </c:pt>
                <c:pt idx="29" formatCode="0.00">
                  <c:v>6.9566666666666661</c:v>
                </c:pt>
                <c:pt idx="30">
                  <c:v>6.9666666666666659</c:v>
                </c:pt>
                <c:pt idx="31">
                  <c:v>6.9666666666666659</c:v>
                </c:pt>
                <c:pt idx="32">
                  <c:v>7.0166666666666657</c:v>
                </c:pt>
                <c:pt idx="33">
                  <c:v>7.0299999999999985</c:v>
                </c:pt>
                <c:pt idx="34">
                  <c:v>7.0466666666666669</c:v>
                </c:pt>
                <c:pt idx="35">
                  <c:v>7.04</c:v>
                </c:pt>
                <c:pt idx="36">
                  <c:v>7.1000000000000005</c:v>
                </c:pt>
                <c:pt idx="37">
                  <c:v>7.19</c:v>
                </c:pt>
                <c:pt idx="38">
                  <c:v>7.2166666666666677</c:v>
                </c:pt>
                <c:pt idx="39">
                  <c:v>7.1966666666666663</c:v>
                </c:pt>
                <c:pt idx="40">
                  <c:v>7.22</c:v>
                </c:pt>
                <c:pt idx="41">
                  <c:v>7.34</c:v>
                </c:pt>
                <c:pt idx="42">
                  <c:v>7.4066666666666663</c:v>
                </c:pt>
                <c:pt idx="43">
                  <c:v>7.333333333333333</c:v>
                </c:pt>
                <c:pt idx="44">
                  <c:v>7.3866666666666667</c:v>
                </c:pt>
                <c:pt idx="45">
                  <c:v>7.4666666666666677</c:v>
                </c:pt>
                <c:pt idx="46">
                  <c:v>7.5066666666666668</c:v>
                </c:pt>
                <c:pt idx="47">
                  <c:v>7.5333333333333341</c:v>
                </c:pt>
                <c:pt idx="48">
                  <c:v>7.456666666666667</c:v>
                </c:pt>
                <c:pt idx="49">
                  <c:v>7.41</c:v>
                </c:pt>
                <c:pt idx="50">
                  <c:v>7.41</c:v>
                </c:pt>
                <c:pt idx="51">
                  <c:v>7.4066666666666663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1-4FA7-B582-8C063D0E4441}"/>
            </c:ext>
          </c:extLst>
        </c:ser>
        <c:ser>
          <c:idx val="1"/>
          <c:order val="3"/>
          <c:tx>
            <c:strRef>
              <c:f>Cotations_Veaux_non_eleve_au_pi!$D$12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Cotations_Veaux_non_eleve_au_pi!$B$13:$B$64</c:f>
              <c:strCache>
                <c:ptCount val="52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</c:strCache>
            </c:strRef>
          </c:cat>
          <c:val>
            <c:numRef>
              <c:f>Cotations_Veaux_non_eleve_au_pi!$D$13:$D$64</c:f>
              <c:numCache>
                <c:formatCode>0.00"   "</c:formatCode>
                <c:ptCount val="52"/>
                <c:pt idx="0">
                  <c:v>7.6</c:v>
                </c:pt>
                <c:pt idx="1">
                  <c:v>7.61</c:v>
                </c:pt>
                <c:pt idx="2">
                  <c:v>7.61</c:v>
                </c:pt>
                <c:pt idx="3">
                  <c:v>7.68</c:v>
                </c:pt>
                <c:pt idx="4">
                  <c:v>7.67</c:v>
                </c:pt>
                <c:pt idx="5">
                  <c:v>7.67</c:v>
                </c:pt>
                <c:pt idx="6">
                  <c:v>7.62</c:v>
                </c:pt>
                <c:pt idx="7">
                  <c:v>7.52</c:v>
                </c:pt>
                <c:pt idx="8">
                  <c:v>7.75</c:v>
                </c:pt>
                <c:pt idx="9">
                  <c:v>7.75</c:v>
                </c:pt>
                <c:pt idx="10">
                  <c:v>7.75</c:v>
                </c:pt>
                <c:pt idx="11">
                  <c:v>7.61</c:v>
                </c:pt>
                <c:pt idx="12">
                  <c:v>7.61</c:v>
                </c:pt>
                <c:pt idx="13">
                  <c:v>7.62</c:v>
                </c:pt>
                <c:pt idx="14">
                  <c:v>7.62</c:v>
                </c:pt>
                <c:pt idx="15">
                  <c:v>7.6</c:v>
                </c:pt>
                <c:pt idx="16">
                  <c:v>7.6</c:v>
                </c:pt>
                <c:pt idx="17">
                  <c:v>7.59</c:v>
                </c:pt>
                <c:pt idx="18">
                  <c:v>7.58</c:v>
                </c:pt>
                <c:pt idx="19">
                  <c:v>7.75</c:v>
                </c:pt>
                <c:pt idx="20">
                  <c:v>7.75</c:v>
                </c:pt>
                <c:pt idx="21">
                  <c:v>7.48</c:v>
                </c:pt>
                <c:pt idx="22">
                  <c:v>7.48</c:v>
                </c:pt>
                <c:pt idx="23">
                  <c:v>7.48</c:v>
                </c:pt>
                <c:pt idx="24">
                  <c:v>7.58</c:v>
                </c:pt>
                <c:pt idx="25">
                  <c:v>7.58</c:v>
                </c:pt>
                <c:pt idx="26">
                  <c:v>7.56</c:v>
                </c:pt>
                <c:pt idx="27">
                  <c:v>7.55</c:v>
                </c:pt>
                <c:pt idx="28">
                  <c:v>7.47</c:v>
                </c:pt>
                <c:pt idx="29">
                  <c:v>7.35</c:v>
                </c:pt>
                <c:pt idx="30">
                  <c:v>7.53</c:v>
                </c:pt>
                <c:pt idx="31">
                  <c:v>7.61</c:v>
                </c:pt>
                <c:pt idx="32">
                  <c:v>7.52</c:v>
                </c:pt>
                <c:pt idx="33">
                  <c:v>7.56</c:v>
                </c:pt>
                <c:pt idx="34">
                  <c:v>7.59</c:v>
                </c:pt>
                <c:pt idx="35">
                  <c:v>7.66</c:v>
                </c:pt>
                <c:pt idx="36">
                  <c:v>7.74</c:v>
                </c:pt>
                <c:pt idx="37">
                  <c:v>7.82</c:v>
                </c:pt>
                <c:pt idx="38">
                  <c:v>7.95</c:v>
                </c:pt>
                <c:pt idx="39">
                  <c:v>8.09</c:v>
                </c:pt>
                <c:pt idx="40">
                  <c:v>8.3000000000000007</c:v>
                </c:pt>
                <c:pt idx="41">
                  <c:v>8.25</c:v>
                </c:pt>
                <c:pt idx="42">
                  <c:v>8.27</c:v>
                </c:pt>
                <c:pt idx="43">
                  <c:v>8.3699999999999992</c:v>
                </c:pt>
                <c:pt idx="44">
                  <c:v>8.33</c:v>
                </c:pt>
                <c:pt idx="45">
                  <c:v>8.42</c:v>
                </c:pt>
                <c:pt idx="46">
                  <c:v>8.35</c:v>
                </c:pt>
                <c:pt idx="47">
                  <c:v>8.41</c:v>
                </c:pt>
                <c:pt idx="48">
                  <c:v>8.32</c:v>
                </c:pt>
                <c:pt idx="49">
                  <c:v>8.4499999999999993</c:v>
                </c:pt>
                <c:pt idx="50">
                  <c:v>8.49</c:v>
                </c:pt>
                <c:pt idx="51">
                  <c:v>8.4499999999999993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81-4FA7-B582-8C063D0E4441}"/>
            </c:ext>
          </c:extLst>
        </c:ser>
        <c:ser>
          <c:idx val="4"/>
          <c:order val="4"/>
          <c:tx>
            <c:strRef>
              <c:f>Cotations_Veaux_non_eleve_au_pi!$E$12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Cotations_Veaux_non_eleve_au_pi!$E$14:$E$64</c:f>
              <c:numCache>
                <c:formatCode>0.00"   "</c:formatCode>
                <c:ptCount val="51"/>
                <c:pt idx="0">
                  <c:v>8.5</c:v>
                </c:pt>
                <c:pt idx="1">
                  <c:v>8.6</c:v>
                </c:pt>
                <c:pt idx="2">
                  <c:v>8.5299999999999994</c:v>
                </c:pt>
                <c:pt idx="3">
                  <c:v>8.51</c:v>
                </c:pt>
                <c:pt idx="4">
                  <c:v>8.59</c:v>
                </c:pt>
                <c:pt idx="5">
                  <c:v>8.5</c:v>
                </c:pt>
                <c:pt idx="6">
                  <c:v>8.4499999999999993</c:v>
                </c:pt>
                <c:pt idx="7">
                  <c:v>8.43</c:v>
                </c:pt>
                <c:pt idx="8">
                  <c:v>8.41</c:v>
                </c:pt>
                <c:pt idx="9">
                  <c:v>8.2799999999999994</c:v>
                </c:pt>
                <c:pt idx="10">
                  <c:v>8.36</c:v>
                </c:pt>
                <c:pt idx="11">
                  <c:v>8.4600000000000009</c:v>
                </c:pt>
                <c:pt idx="12">
                  <c:v>8.32</c:v>
                </c:pt>
                <c:pt idx="13">
                  <c:v>8.2899999999999991</c:v>
                </c:pt>
                <c:pt idx="14">
                  <c:v>8.25</c:v>
                </c:pt>
                <c:pt idx="15">
                  <c:v>8.2200000000000006</c:v>
                </c:pt>
                <c:pt idx="16">
                  <c:v>8.1199999999999992</c:v>
                </c:pt>
                <c:pt idx="17">
                  <c:v>8.15</c:v>
                </c:pt>
                <c:pt idx="18">
                  <c:v>8.1999999999999993</c:v>
                </c:pt>
                <c:pt idx="19">
                  <c:v>8.1999999999999993</c:v>
                </c:pt>
                <c:pt idx="20">
                  <c:v>8.15</c:v>
                </c:pt>
                <c:pt idx="21">
                  <c:v>8.06</c:v>
                </c:pt>
                <c:pt idx="22">
                  <c:v>8.06</c:v>
                </c:pt>
                <c:pt idx="23">
                  <c:v>8.06</c:v>
                </c:pt>
                <c:pt idx="24">
                  <c:v>8</c:v>
                </c:pt>
                <c:pt idx="25">
                  <c:v>7.95</c:v>
                </c:pt>
                <c:pt idx="26">
                  <c:v>7.76</c:v>
                </c:pt>
                <c:pt idx="27">
                  <c:v>7.83</c:v>
                </c:pt>
                <c:pt idx="28">
                  <c:v>7.67</c:v>
                </c:pt>
                <c:pt idx="29">
                  <c:v>7.82</c:v>
                </c:pt>
                <c:pt idx="30">
                  <c:v>7.88</c:v>
                </c:pt>
                <c:pt idx="31">
                  <c:v>7.83</c:v>
                </c:pt>
                <c:pt idx="32">
                  <c:v>7.83</c:v>
                </c:pt>
                <c:pt idx="33">
                  <c:v>7.87</c:v>
                </c:pt>
                <c:pt idx="34">
                  <c:v>8.06</c:v>
                </c:pt>
                <c:pt idx="35">
                  <c:v>7.96</c:v>
                </c:pt>
                <c:pt idx="36">
                  <c:v>8.02</c:v>
                </c:pt>
                <c:pt idx="37">
                  <c:v>8.02</c:v>
                </c:pt>
                <c:pt idx="38">
                  <c:v>8.15</c:v>
                </c:pt>
                <c:pt idx="39">
                  <c:v>8.11</c:v>
                </c:pt>
                <c:pt idx="40">
                  <c:v>8.11</c:v>
                </c:pt>
                <c:pt idx="41">
                  <c:v>8.06</c:v>
                </c:pt>
                <c:pt idx="42">
                  <c:v>8.17</c:v>
                </c:pt>
                <c:pt idx="43">
                  <c:v>8.18</c:v>
                </c:pt>
                <c:pt idx="44">
                  <c:v>8.4</c:v>
                </c:pt>
                <c:pt idx="45">
                  <c:v>8.4</c:v>
                </c:pt>
                <c:pt idx="46">
                  <c:v>8.27</c:v>
                </c:pt>
                <c:pt idx="47">
                  <c:v>8.27</c:v>
                </c:pt>
                <c:pt idx="48">
                  <c:v>8.2200000000000006</c:v>
                </c:pt>
                <c:pt idx="49">
                  <c:v>8.24</c:v>
                </c:pt>
                <c:pt idx="50">
                  <c:v>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4-4E3C-A92A-CA8EEEDF6203}"/>
            </c:ext>
          </c:extLst>
        </c:ser>
        <c:ser>
          <c:idx val="3"/>
          <c:order val="5"/>
          <c:tx>
            <c:strRef>
              <c:f>Cotations_Veaux_non_eleve_au_pi!$F$12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Cotations_Veaux_non_eleve_au_pi!$F$13:$F$64</c:f>
              <c:numCache>
                <c:formatCode>0.00"   "</c:formatCode>
                <c:ptCount val="52"/>
                <c:pt idx="0">
                  <c:v>8.25</c:v>
                </c:pt>
                <c:pt idx="1">
                  <c:v>8.24</c:v>
                </c:pt>
                <c:pt idx="2">
                  <c:v>8.26</c:v>
                </c:pt>
                <c:pt idx="3">
                  <c:v>8.39</c:v>
                </c:pt>
                <c:pt idx="4">
                  <c:v>8.39</c:v>
                </c:pt>
                <c:pt idx="5">
                  <c:v>8.3800000000000008</c:v>
                </c:pt>
                <c:pt idx="6">
                  <c:v>8.35</c:v>
                </c:pt>
                <c:pt idx="7">
                  <c:v>8.3800000000000008</c:v>
                </c:pt>
                <c:pt idx="8">
                  <c:v>8.35</c:v>
                </c:pt>
                <c:pt idx="9">
                  <c:v>8.35</c:v>
                </c:pt>
                <c:pt idx="10">
                  <c:v>8.33</c:v>
                </c:pt>
                <c:pt idx="11">
                  <c:v>8.36</c:v>
                </c:pt>
                <c:pt idx="12">
                  <c:v>8.39</c:v>
                </c:pt>
                <c:pt idx="13">
                  <c:v>8.36</c:v>
                </c:pt>
                <c:pt idx="14">
                  <c:v>8.26</c:v>
                </c:pt>
                <c:pt idx="15">
                  <c:v>8.1</c:v>
                </c:pt>
                <c:pt idx="16">
                  <c:v>8.1</c:v>
                </c:pt>
                <c:pt idx="17">
                  <c:v>8.09</c:v>
                </c:pt>
                <c:pt idx="18">
                  <c:v>8.15</c:v>
                </c:pt>
                <c:pt idx="19">
                  <c:v>8.02</c:v>
                </c:pt>
                <c:pt idx="20">
                  <c:v>8.17</c:v>
                </c:pt>
                <c:pt idx="21">
                  <c:v>8.19</c:v>
                </c:pt>
                <c:pt idx="22">
                  <c:v>8.17</c:v>
                </c:pt>
                <c:pt idx="23">
                  <c:v>8.07</c:v>
                </c:pt>
                <c:pt idx="24">
                  <c:v>8.15</c:v>
                </c:pt>
                <c:pt idx="25">
                  <c:v>8.16</c:v>
                </c:pt>
                <c:pt idx="26">
                  <c:v>8.14</c:v>
                </c:pt>
                <c:pt idx="27">
                  <c:v>8.15</c:v>
                </c:pt>
                <c:pt idx="28">
                  <c:v>8.15</c:v>
                </c:pt>
                <c:pt idx="29">
                  <c:v>8.02</c:v>
                </c:pt>
                <c:pt idx="30">
                  <c:v>8.06</c:v>
                </c:pt>
                <c:pt idx="31">
                  <c:v>8.16</c:v>
                </c:pt>
                <c:pt idx="32">
                  <c:v>8.16</c:v>
                </c:pt>
                <c:pt idx="33">
                  <c:v>8.17</c:v>
                </c:pt>
                <c:pt idx="34">
                  <c:v>8.23</c:v>
                </c:pt>
                <c:pt idx="35">
                  <c:v>8.2200000000000006</c:v>
                </c:pt>
                <c:pt idx="36">
                  <c:v>8.25</c:v>
                </c:pt>
                <c:pt idx="37">
                  <c:v>8.23</c:v>
                </c:pt>
                <c:pt idx="38">
                  <c:v>8.2200000000000006</c:v>
                </c:pt>
                <c:pt idx="39">
                  <c:v>8.27</c:v>
                </c:pt>
                <c:pt idx="40">
                  <c:v>8.35</c:v>
                </c:pt>
                <c:pt idx="41">
                  <c:v>8.31</c:v>
                </c:pt>
                <c:pt idx="42">
                  <c:v>8.49</c:v>
                </c:pt>
                <c:pt idx="43">
                  <c:v>8.49</c:v>
                </c:pt>
                <c:pt idx="44">
                  <c:v>8.34</c:v>
                </c:pt>
                <c:pt idx="45">
                  <c:v>8.4600000000000009</c:v>
                </c:pt>
                <c:pt idx="4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5-498E-8B9B-96F26286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740976"/>
        <c:axId val="1"/>
        <c:extLst>
          <c:ext xmlns:c15="http://schemas.microsoft.com/office/drawing/2012/chart" uri="{02D57815-91ED-43cb-92C2-25804820EDAC}">
            <c15:filteredLineSeries>
              <c15:ser>
                <c:idx val="6"/>
                <c:order val="1"/>
                <c:tx>
                  <c:strRef>
                    <c:extLst>
                      <c:ext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92D05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Cotations_Veaux_non_eleve_au_pi!$B$13:$B$64</c15:sqref>
                        </c15:formulaRef>
                      </c:ext>
                    </c:extLst>
                    <c:strCache>
                      <c:ptCount val="52"/>
                      <c:pt idx="0">
                        <c:v>sem-1</c:v>
                      </c:pt>
                      <c:pt idx="1">
                        <c:v>sem-2</c:v>
                      </c:pt>
                      <c:pt idx="2">
                        <c:v>sem-3</c:v>
                      </c:pt>
                      <c:pt idx="3">
                        <c:v>sem-4</c:v>
                      </c:pt>
                      <c:pt idx="4">
                        <c:v>sem-5</c:v>
                      </c:pt>
                      <c:pt idx="5">
                        <c:v>sem-6</c:v>
                      </c:pt>
                      <c:pt idx="6">
                        <c:v>sem-7</c:v>
                      </c:pt>
                      <c:pt idx="7">
                        <c:v>sem-8</c:v>
                      </c:pt>
                      <c:pt idx="8">
                        <c:v>sem-9</c:v>
                      </c:pt>
                      <c:pt idx="9">
                        <c:v>sem-10</c:v>
                      </c:pt>
                      <c:pt idx="10">
                        <c:v>sem-11</c:v>
                      </c:pt>
                      <c:pt idx="11">
                        <c:v>sem-12</c:v>
                      </c:pt>
                      <c:pt idx="12">
                        <c:v>sem-13</c:v>
                      </c:pt>
                      <c:pt idx="13">
                        <c:v>sem-14</c:v>
                      </c:pt>
                      <c:pt idx="14">
                        <c:v>sem-15</c:v>
                      </c:pt>
                      <c:pt idx="15">
                        <c:v>sem-16</c:v>
                      </c:pt>
                      <c:pt idx="16">
                        <c:v>sem-17</c:v>
                      </c:pt>
                      <c:pt idx="17">
                        <c:v>sem-18</c:v>
                      </c:pt>
                      <c:pt idx="18">
                        <c:v>sem-19</c:v>
                      </c:pt>
                      <c:pt idx="19">
                        <c:v>sem-20</c:v>
                      </c:pt>
                      <c:pt idx="20">
                        <c:v>sem-21</c:v>
                      </c:pt>
                      <c:pt idx="21">
                        <c:v>sem-22</c:v>
                      </c:pt>
                      <c:pt idx="22">
                        <c:v>sem-23</c:v>
                      </c:pt>
                      <c:pt idx="23">
                        <c:v>sem-24</c:v>
                      </c:pt>
                      <c:pt idx="24">
                        <c:v>sem-25</c:v>
                      </c:pt>
                      <c:pt idx="25">
                        <c:v>sem-26</c:v>
                      </c:pt>
                      <c:pt idx="26">
                        <c:v>sem-27</c:v>
                      </c:pt>
                      <c:pt idx="27">
                        <c:v>sem-28</c:v>
                      </c:pt>
                      <c:pt idx="28">
                        <c:v>sem-29</c:v>
                      </c:pt>
                      <c:pt idx="29">
                        <c:v>sem-30</c:v>
                      </c:pt>
                      <c:pt idx="30">
                        <c:v>sem-31</c:v>
                      </c:pt>
                      <c:pt idx="31">
                        <c:v>sem-32</c:v>
                      </c:pt>
                      <c:pt idx="32">
                        <c:v>sem-33</c:v>
                      </c:pt>
                      <c:pt idx="33">
                        <c:v>sem-34</c:v>
                      </c:pt>
                      <c:pt idx="34">
                        <c:v>sem-35</c:v>
                      </c:pt>
                      <c:pt idx="35">
                        <c:v>sem-36</c:v>
                      </c:pt>
                      <c:pt idx="36">
                        <c:v>sem-37</c:v>
                      </c:pt>
                      <c:pt idx="37">
                        <c:v>sem-38</c:v>
                      </c:pt>
                      <c:pt idx="38">
                        <c:v>sem-39</c:v>
                      </c:pt>
                      <c:pt idx="39">
                        <c:v>sem-40</c:v>
                      </c:pt>
                      <c:pt idx="40">
                        <c:v>sem-41</c:v>
                      </c:pt>
                      <c:pt idx="41">
                        <c:v>sem-42</c:v>
                      </c:pt>
                      <c:pt idx="42">
                        <c:v>sem-43</c:v>
                      </c:pt>
                      <c:pt idx="43">
                        <c:v>sem-44</c:v>
                      </c:pt>
                      <c:pt idx="44">
                        <c:v>sem-45</c:v>
                      </c:pt>
                      <c:pt idx="45">
                        <c:v>sem-46</c:v>
                      </c:pt>
                      <c:pt idx="46">
                        <c:v>sem-47</c:v>
                      </c:pt>
                      <c:pt idx="47">
                        <c:v>sem-48</c:v>
                      </c:pt>
                      <c:pt idx="48">
                        <c:v>sem-49</c:v>
                      </c:pt>
                      <c:pt idx="49">
                        <c:v>sem-50</c:v>
                      </c:pt>
                      <c:pt idx="50">
                        <c:v>sem-51</c:v>
                      </c:pt>
                      <c:pt idx="51">
                        <c:v>sem-52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581-4FA7-B582-8C063D0E444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Cotations_Veaux_non_eleve_au_pi!$B$13:$B$64</c15:sqref>
                        </c15:formulaRef>
                      </c:ext>
                    </c:extLst>
                    <c:strCache>
                      <c:ptCount val="52"/>
                      <c:pt idx="0">
                        <c:v>sem-1</c:v>
                      </c:pt>
                      <c:pt idx="1">
                        <c:v>sem-2</c:v>
                      </c:pt>
                      <c:pt idx="2">
                        <c:v>sem-3</c:v>
                      </c:pt>
                      <c:pt idx="3">
                        <c:v>sem-4</c:v>
                      </c:pt>
                      <c:pt idx="4">
                        <c:v>sem-5</c:v>
                      </c:pt>
                      <c:pt idx="5">
                        <c:v>sem-6</c:v>
                      </c:pt>
                      <c:pt idx="6">
                        <c:v>sem-7</c:v>
                      </c:pt>
                      <c:pt idx="7">
                        <c:v>sem-8</c:v>
                      </c:pt>
                      <c:pt idx="8">
                        <c:v>sem-9</c:v>
                      </c:pt>
                      <c:pt idx="9">
                        <c:v>sem-10</c:v>
                      </c:pt>
                      <c:pt idx="10">
                        <c:v>sem-11</c:v>
                      </c:pt>
                      <c:pt idx="11">
                        <c:v>sem-12</c:v>
                      </c:pt>
                      <c:pt idx="12">
                        <c:v>sem-13</c:v>
                      </c:pt>
                      <c:pt idx="13">
                        <c:v>sem-14</c:v>
                      </c:pt>
                      <c:pt idx="14">
                        <c:v>sem-15</c:v>
                      </c:pt>
                      <c:pt idx="15">
                        <c:v>sem-16</c:v>
                      </c:pt>
                      <c:pt idx="16">
                        <c:v>sem-17</c:v>
                      </c:pt>
                      <c:pt idx="17">
                        <c:v>sem-18</c:v>
                      </c:pt>
                      <c:pt idx="18">
                        <c:v>sem-19</c:v>
                      </c:pt>
                      <c:pt idx="19">
                        <c:v>sem-20</c:v>
                      </c:pt>
                      <c:pt idx="20">
                        <c:v>sem-21</c:v>
                      </c:pt>
                      <c:pt idx="21">
                        <c:v>sem-22</c:v>
                      </c:pt>
                      <c:pt idx="22">
                        <c:v>sem-23</c:v>
                      </c:pt>
                      <c:pt idx="23">
                        <c:v>sem-24</c:v>
                      </c:pt>
                      <c:pt idx="24">
                        <c:v>sem-25</c:v>
                      </c:pt>
                      <c:pt idx="25">
                        <c:v>sem-26</c:v>
                      </c:pt>
                      <c:pt idx="26">
                        <c:v>sem-27</c:v>
                      </c:pt>
                      <c:pt idx="27">
                        <c:v>sem-28</c:v>
                      </c:pt>
                      <c:pt idx="28">
                        <c:v>sem-29</c:v>
                      </c:pt>
                      <c:pt idx="29">
                        <c:v>sem-30</c:v>
                      </c:pt>
                      <c:pt idx="30">
                        <c:v>sem-31</c:v>
                      </c:pt>
                      <c:pt idx="31">
                        <c:v>sem-32</c:v>
                      </c:pt>
                      <c:pt idx="32">
                        <c:v>sem-33</c:v>
                      </c:pt>
                      <c:pt idx="33">
                        <c:v>sem-34</c:v>
                      </c:pt>
                      <c:pt idx="34">
                        <c:v>sem-35</c:v>
                      </c:pt>
                      <c:pt idx="35">
                        <c:v>sem-36</c:v>
                      </c:pt>
                      <c:pt idx="36">
                        <c:v>sem-37</c:v>
                      </c:pt>
                      <c:pt idx="37">
                        <c:v>sem-38</c:v>
                      </c:pt>
                      <c:pt idx="38">
                        <c:v>sem-39</c:v>
                      </c:pt>
                      <c:pt idx="39">
                        <c:v>sem-40</c:v>
                      </c:pt>
                      <c:pt idx="40">
                        <c:v>sem-41</c:v>
                      </c:pt>
                      <c:pt idx="41">
                        <c:v>sem-42</c:v>
                      </c:pt>
                      <c:pt idx="42">
                        <c:v>sem-43</c:v>
                      </c:pt>
                      <c:pt idx="43">
                        <c:v>sem-44</c:v>
                      </c:pt>
                      <c:pt idx="44">
                        <c:v>sem-45</c:v>
                      </c:pt>
                      <c:pt idx="45">
                        <c:v>sem-46</c:v>
                      </c:pt>
                      <c:pt idx="46">
                        <c:v>sem-47</c:v>
                      </c:pt>
                      <c:pt idx="47">
                        <c:v>sem-48</c:v>
                      </c:pt>
                      <c:pt idx="48">
                        <c:v>sem-49</c:v>
                      </c:pt>
                      <c:pt idx="49">
                        <c:v>sem-50</c:v>
                      </c:pt>
                      <c:pt idx="50">
                        <c:v>sem-51</c:v>
                      </c:pt>
                      <c:pt idx="51">
                        <c:v>sem-52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581-4FA7-B582-8C063D0E4441}"/>
                  </c:ext>
                </c:extLst>
              </c15:ser>
            </c15:filteredLineSeries>
          </c:ext>
        </c:extLst>
      </c:lineChart>
      <c:catAx>
        <c:axId val="160474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9"/>
          <c:min val="6"/>
        </c:scaling>
        <c:delete val="0"/>
        <c:axPos val="l"/>
        <c:majorGridlines>
          <c:spPr>
            <a:ln w="3175">
              <a:solidFill>
                <a:srgbClr val="999999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12700">
            <a:solidFill>
              <a:schemeClr val="bg2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604740976"/>
        <c:crossesAt val="1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979852969816758E-2"/>
          <c:y val="0.84079856895267979"/>
          <c:w val="0.83849759105660426"/>
          <c:h val="0.159201501995948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94832271407771E-2"/>
          <c:y val="0.1471352825968868"/>
          <c:w val="0.88302087680736019"/>
          <c:h val="0.597295388633253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'Evol. exportations_veaux_brouta'!$F$10:$F$11</c:f>
              <c:strCache>
                <c:ptCount val="2"/>
                <c:pt idx="0">
                  <c:v>2022</c:v>
                </c:pt>
              </c:strCache>
            </c:strRef>
          </c:tx>
          <c:invertIfNegative val="0"/>
          <c:val>
            <c:numRef>
              <c:f>'Evol. exportations_veaux_brouta'!$F$12:$F$23</c:f>
              <c:numCache>
                <c:formatCode>#,##0</c:formatCode>
                <c:ptCount val="12"/>
                <c:pt idx="0">
                  <c:v>14772</c:v>
                </c:pt>
                <c:pt idx="1">
                  <c:v>18112</c:v>
                </c:pt>
                <c:pt idx="2">
                  <c:v>19461</c:v>
                </c:pt>
                <c:pt idx="3" formatCode="#\ ###">
                  <c:v>16102</c:v>
                </c:pt>
                <c:pt idx="4" formatCode="#\ ###">
                  <c:v>15581</c:v>
                </c:pt>
                <c:pt idx="5" formatCode="#\ ###">
                  <c:v>15215</c:v>
                </c:pt>
                <c:pt idx="6" formatCode="#\ ###">
                  <c:v>11089</c:v>
                </c:pt>
                <c:pt idx="7" formatCode="#\ ###">
                  <c:v>14121</c:v>
                </c:pt>
                <c:pt idx="8" formatCode="#\ ###">
                  <c:v>16114</c:v>
                </c:pt>
                <c:pt idx="9" formatCode="#\ ###">
                  <c:v>17469</c:v>
                </c:pt>
                <c:pt idx="10" formatCode="#\ ###">
                  <c:v>18617</c:v>
                </c:pt>
                <c:pt idx="11" formatCode="#\ ###">
                  <c:v>13953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1-462D-B747-50923590335E}"/>
            </c:ext>
          </c:extLst>
        </c:ser>
        <c:ser>
          <c:idx val="1"/>
          <c:order val="1"/>
          <c:tx>
            <c:strRef>
              <c:f>'Evol. exportations_veaux_brouta'!$G$10:$G$11</c:f>
              <c:strCache>
                <c:ptCount val="2"/>
                <c:pt idx="0">
                  <c:v>2023</c:v>
                </c:pt>
              </c:strCache>
            </c:strRef>
          </c:tx>
          <c:invertIfNegative val="0"/>
          <c:cat>
            <c:strRef>
              <c:f>'Evol. exportations_veaux_brouta'!$A$12:$A$23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'Evol. exportations_veaux_brouta'!$G$12:$G$23</c:f>
              <c:numCache>
                <c:formatCode>#,##0</c:formatCode>
                <c:ptCount val="12"/>
                <c:pt idx="0">
                  <c:v>15242</c:v>
                </c:pt>
                <c:pt idx="1">
                  <c:v>15304</c:v>
                </c:pt>
                <c:pt idx="2">
                  <c:v>15679</c:v>
                </c:pt>
                <c:pt idx="3" formatCode="#\ ###">
                  <c:v>14787</c:v>
                </c:pt>
                <c:pt idx="4" formatCode="#\ ###">
                  <c:v>16720</c:v>
                </c:pt>
                <c:pt idx="5" formatCode="#\ ###">
                  <c:v>13553</c:v>
                </c:pt>
                <c:pt idx="6" formatCode="#\ ###">
                  <c:v>10531</c:v>
                </c:pt>
                <c:pt idx="7" formatCode="#\ ###">
                  <c:v>11161</c:v>
                </c:pt>
                <c:pt idx="8" formatCode="#\ ###">
                  <c:v>15068</c:v>
                </c:pt>
                <c:pt idx="9" formatCode="#\ ###">
                  <c:v>15233</c:v>
                </c:pt>
                <c:pt idx="10" formatCode="#\ ###">
                  <c:v>18286</c:v>
                </c:pt>
                <c:pt idx="11" formatCode="#\ ###">
                  <c:v>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1-462D-B747-50923590335E}"/>
            </c:ext>
          </c:extLst>
        </c:ser>
        <c:ser>
          <c:idx val="2"/>
          <c:order val="3"/>
          <c:tx>
            <c:strRef>
              <c:f>'Evol. exportations_veaux_brouta'!$H$10:$H$11</c:f>
              <c:strCache>
                <c:ptCount val="2"/>
                <c:pt idx="0">
                  <c:v>2024</c:v>
                </c:pt>
              </c:strCache>
            </c:strRef>
          </c:tx>
          <c:invertIfNegative val="0"/>
          <c:cat>
            <c:strRef>
              <c:f>'Evol. exportations_veaux_brouta'!$A$12:$A$23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'Evol. exportations_veaux_brouta'!$H$12:$H$23</c:f>
              <c:numCache>
                <c:formatCode>#\ ##0.0"   "</c:formatCode>
                <c:ptCount val="12"/>
                <c:pt idx="0">
                  <c:v>15003</c:v>
                </c:pt>
                <c:pt idx="1">
                  <c:v>14364</c:v>
                </c:pt>
                <c:pt idx="2">
                  <c:v>15360</c:v>
                </c:pt>
                <c:pt idx="3">
                  <c:v>17584</c:v>
                </c:pt>
                <c:pt idx="4">
                  <c:v>14783</c:v>
                </c:pt>
                <c:pt idx="5">
                  <c:v>12702</c:v>
                </c:pt>
                <c:pt idx="6">
                  <c:v>12763</c:v>
                </c:pt>
                <c:pt idx="7">
                  <c:v>10128</c:v>
                </c:pt>
                <c:pt idx="8">
                  <c:v>16417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1-462D-B747-50923590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631167"/>
        <c:axId val="1"/>
      </c:barChart>
      <c:lineChart>
        <c:grouping val="standard"/>
        <c:varyColors val="0"/>
        <c:ser>
          <c:idx val="0"/>
          <c:order val="2"/>
          <c:tx>
            <c:strRef>
              <c:f>'Evol. exportations_veaux_brouta'!$B$10:$B$11</c:f>
              <c:strCache>
                <c:ptCount val="2"/>
                <c:pt idx="0">
                  <c:v>Moyenne 2019-2021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'Evol. exportations_veaux_brouta'!$A$12:$A$23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'Evol. exportations_veaux_brouta'!$B$12:$B$23</c:f>
              <c:numCache>
                <c:formatCode>#\ ###</c:formatCode>
                <c:ptCount val="12"/>
                <c:pt idx="0">
                  <c:v>16357.333333333334</c:v>
                </c:pt>
                <c:pt idx="1">
                  <c:v>16805</c:v>
                </c:pt>
                <c:pt idx="2">
                  <c:v>19369.666666666668</c:v>
                </c:pt>
                <c:pt idx="3">
                  <c:v>16920.333333333332</c:v>
                </c:pt>
                <c:pt idx="4">
                  <c:v>15328.333333333334</c:v>
                </c:pt>
                <c:pt idx="5">
                  <c:v>13971</c:v>
                </c:pt>
                <c:pt idx="6">
                  <c:v>11848.666666666666</c:v>
                </c:pt>
                <c:pt idx="7">
                  <c:v>11534.333333333334</c:v>
                </c:pt>
                <c:pt idx="8">
                  <c:v>17084</c:v>
                </c:pt>
                <c:pt idx="9">
                  <c:v>19051.666666666668</c:v>
                </c:pt>
                <c:pt idx="10">
                  <c:v>18297</c:v>
                </c:pt>
                <c:pt idx="11">
                  <c:v>13253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91-462D-B747-50923590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1167"/>
        <c:axId val="1"/>
      </c:lineChart>
      <c:catAx>
        <c:axId val="600631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arianne"/>
                    <a:ea typeface="Marianne"/>
                    <a:cs typeface="Marianne"/>
                  </a:defRPr>
                </a:pPr>
                <a:r>
                  <a:rPr lang="fr-FR"/>
                  <a:t>Effectifs</a:t>
                </a:r>
                <a:r>
                  <a:rPr lang="fr-FR" baseline="0"/>
                  <a:t> en </a:t>
                </a:r>
                <a:r>
                  <a:rPr lang="fr-FR"/>
                  <a:t>têtes</a:t>
                </a:r>
              </a:p>
            </c:rich>
          </c:tx>
          <c:layout>
            <c:manualLayout>
              <c:xMode val="edge"/>
              <c:yMode val="edge"/>
              <c:x val="3.1791861906832197E-2"/>
              <c:y val="4.797684113015284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0631167"/>
        <c:crossesAt val="1"/>
        <c:crossBetween val="between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1365494329328"/>
          <c:y val="0.82713025521756467"/>
          <c:w val="0.66758135466411073"/>
          <c:h val="0.161220321647445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348343</xdr:colOff>
      <xdr:row>5</xdr:row>
      <xdr:rowOff>9525</xdr:rowOff>
    </xdr:to>
    <xdr:sp macro="" textlink="">
      <xdr:nvSpPr>
        <xdr:cNvPr id="4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84366</xdr:colOff>
      <xdr:row>12</xdr:row>
      <xdr:rowOff>26761</xdr:rowOff>
    </xdr:from>
    <xdr:to>
      <xdr:col>18</xdr:col>
      <xdr:colOff>193676</xdr:colOff>
      <xdr:row>35</xdr:row>
      <xdr:rowOff>65317</xdr:rowOff>
    </xdr:to>
    <xdr:graphicFrame macro="">
      <xdr:nvGraphicFramePr>
        <xdr:cNvPr id="1071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19</xdr:col>
      <xdr:colOff>459015</xdr:colOff>
      <xdr:row>4</xdr:row>
      <xdr:rowOff>145597</xdr:rowOff>
    </xdr:to>
    <xdr:sp macro="" textlink="">
      <xdr:nvSpPr>
        <xdr:cNvPr id="5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176953</xdr:colOff>
      <xdr:row>8</xdr:row>
      <xdr:rowOff>204047</xdr:rowOff>
    </xdr:from>
    <xdr:to>
      <xdr:col>16</xdr:col>
      <xdr:colOff>611293</xdr:colOff>
      <xdr:row>25</xdr:row>
      <xdr:rowOff>181187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192405</xdr:rowOff>
    </xdr:from>
    <xdr:to>
      <xdr:col>16</xdr:col>
      <xdr:colOff>1095636</xdr:colOff>
      <xdr:row>4</xdr:row>
      <xdr:rowOff>188274</xdr:rowOff>
    </xdr:to>
    <xdr:sp macro="" textlink="" fLocksText="0">
      <xdr:nvSpPr>
        <xdr:cNvPr id="3" name="Images 1"/>
        <xdr:cNvSpPr>
          <a:spLocks noChangeArrowheads="1"/>
        </xdr:cNvSpPr>
      </xdr:nvSpPr>
      <xdr:spPr bwMode="auto">
        <a:xfrm>
          <a:off x="0" y="192405"/>
          <a:ext cx="12702325" cy="1093149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Nombre de broutards exportés en 2023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France :  1 043 523 têtes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Occitanie : 4° rang (17%)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388257</xdr:colOff>
      <xdr:row>12</xdr:row>
      <xdr:rowOff>53520</xdr:rowOff>
    </xdr:from>
    <xdr:to>
      <xdr:col>14</xdr:col>
      <xdr:colOff>121557</xdr:colOff>
      <xdr:row>27</xdr:row>
      <xdr:rowOff>41727</xdr:rowOff>
    </xdr:to>
    <xdr:graphicFrame macro="">
      <xdr:nvGraphicFramePr>
        <xdr:cNvPr id="236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16</xdr:col>
      <xdr:colOff>535215</xdr:colOff>
      <xdr:row>4</xdr:row>
      <xdr:rowOff>136525</xdr:rowOff>
    </xdr:to>
    <xdr:sp macro="" textlink="" fLocksText="0">
      <xdr:nvSpPr>
        <xdr:cNvPr id="2050" name="Images 1"/>
        <xdr:cNvSpPr>
          <a:spLocks noChangeArrowheads="1"/>
        </xdr:cNvSpPr>
      </xdr:nvSpPr>
      <xdr:spPr bwMode="auto">
        <a:xfrm>
          <a:off x="0" y="0"/>
          <a:ext cx="12544425" cy="8191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total bovins en 2023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           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 : 1 305 230 tonnes (-4% n-1)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	            		</a:t>
          </a:r>
          <a:r>
            <a:rPr lang="fr-FR" sz="1000" b="0" i="0" baseline="0">
              <a:effectLst/>
              <a:latin typeface="Marianne" panose="02000000000000000000" pitchFamily="50" charset="0"/>
              <a:ea typeface="+mn-ea"/>
              <a:cs typeface="+mn-cs"/>
            </a:rPr>
            <a:t>                                </a:t>
          </a:r>
          <a:endParaRPr lang="fr-FR" sz="1000">
            <a:effectLst/>
            <a:latin typeface="Marianne" panose="02000000000000000000" pitchFamily="50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		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8° rang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(7%)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254756</xdr:colOff>
      <xdr:row>11</xdr:row>
      <xdr:rowOff>146504</xdr:rowOff>
    </xdr:from>
    <xdr:to>
      <xdr:col>14</xdr:col>
      <xdr:colOff>340784</xdr:colOff>
      <xdr:row>28</xdr:row>
      <xdr:rowOff>97365</xdr:rowOff>
    </xdr:to>
    <xdr:graphicFrame macro="">
      <xdr:nvGraphicFramePr>
        <xdr:cNvPr id="543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15</xdr:col>
      <xdr:colOff>581479</xdr:colOff>
      <xdr:row>4</xdr:row>
      <xdr:rowOff>136525</xdr:rowOff>
    </xdr:to>
    <xdr:sp macro="" textlink="" fLocksText="0">
      <xdr:nvSpPr>
        <xdr:cNvPr id="5122" name="Images 1"/>
        <xdr:cNvSpPr>
          <a:spLocks noChangeArrowheads="1"/>
        </xdr:cNvSpPr>
      </xdr:nvSpPr>
      <xdr:spPr bwMode="auto">
        <a:xfrm>
          <a:off x="0" y="0"/>
          <a:ext cx="12582525" cy="8191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Vaches en 2023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                                          France 5 32 850  tonnes ( -7 % n-1)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Occitanie 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: 7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° rang (8%)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0.10246</cdr:x>
      <cdr:y>0.60516</cdr:y>
    </cdr:from>
    <cdr:to>
      <cdr:x>0.1061</cdr:x>
      <cdr:y>0.66891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801" y="1486749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639536</xdr:colOff>
      <xdr:row>4</xdr:row>
      <xdr:rowOff>136525</xdr:rowOff>
    </xdr:to>
    <xdr:sp macro="" textlink="">
      <xdr:nvSpPr>
        <xdr:cNvPr id="4446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5</xdr:col>
      <xdr:colOff>2460019</xdr:colOff>
      <xdr:row>14</xdr:row>
      <xdr:rowOff>26759</xdr:rowOff>
    </xdr:from>
    <xdr:to>
      <xdr:col>14</xdr:col>
      <xdr:colOff>192012</xdr:colOff>
      <xdr:row>37</xdr:row>
      <xdr:rowOff>85874</xdr:rowOff>
    </xdr:to>
    <xdr:graphicFrame macro="">
      <xdr:nvGraphicFramePr>
        <xdr:cNvPr id="444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461336</xdr:colOff>
      <xdr:row>4</xdr:row>
      <xdr:rowOff>120609</xdr:rowOff>
    </xdr:to>
    <xdr:sp macro="" textlink="" fLocksText="0">
      <xdr:nvSpPr>
        <xdr:cNvPr id="6146" name="Images 1"/>
        <xdr:cNvSpPr>
          <a:spLocks noChangeArrowheads="1"/>
        </xdr:cNvSpPr>
      </xdr:nvSpPr>
      <xdr:spPr bwMode="auto">
        <a:xfrm>
          <a:off x="0" y="0"/>
          <a:ext cx="12559297" cy="841788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génisses en 2023</a:t>
          </a:r>
          <a:endParaRPr lang="fr-FR" sz="1000" b="0" i="0" u="none" strike="noStrike" baseline="0">
            <a:solidFill>
              <a:srgbClr val="FFFFFF"/>
            </a:solidFill>
            <a:latin typeface="Marianne" panose="02000000000000000000" pitchFamily="50" charset="0"/>
            <a:cs typeface="Times New Roman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 : 211 015tonnes (-3% p/r n-1)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8° rang (7%)</a:t>
          </a:r>
        </a:p>
      </xdr:txBody>
    </xdr:sp>
    <xdr:clientData/>
  </xdr:twoCellAnchor>
  <xdr:twoCellAnchor editAs="absolute">
    <xdr:from>
      <xdr:col>7</xdr:col>
      <xdr:colOff>121708</xdr:colOff>
      <xdr:row>12</xdr:row>
      <xdr:rowOff>72873</xdr:rowOff>
    </xdr:from>
    <xdr:to>
      <xdr:col>14</xdr:col>
      <xdr:colOff>139397</xdr:colOff>
      <xdr:row>28</xdr:row>
      <xdr:rowOff>89657</xdr:rowOff>
    </xdr:to>
    <xdr:graphicFrame macro="">
      <xdr:nvGraphicFramePr>
        <xdr:cNvPr id="645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0.10126</cdr:x>
      <cdr:y>0.61845</cdr:y>
    </cdr:from>
    <cdr:to>
      <cdr:x>0.10483</cdr:x>
      <cdr:y>0.67829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608" y="1611651"/>
          <a:ext cx="18530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9072</xdr:colOff>
      <xdr:row>4</xdr:row>
      <xdr:rowOff>141243</xdr:rowOff>
    </xdr:to>
    <xdr:sp macro="" textlink="">
      <xdr:nvSpPr>
        <xdr:cNvPr id="3" name="Images 1"/>
        <xdr:cNvSpPr>
          <a:spLocks noChangeArrowheads="1"/>
        </xdr:cNvSpPr>
      </xdr:nvSpPr>
      <xdr:spPr bwMode="auto">
        <a:xfrm>
          <a:off x="0" y="0"/>
          <a:ext cx="11581947" cy="817518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8</xdr:col>
      <xdr:colOff>228600</xdr:colOff>
      <xdr:row>12</xdr:row>
      <xdr:rowOff>66675</xdr:rowOff>
    </xdr:from>
    <xdr:to>
      <xdr:col>15</xdr:col>
      <xdr:colOff>175350</xdr:colOff>
      <xdr:row>34</xdr:row>
      <xdr:rowOff>71665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1280796</xdr:colOff>
      <xdr:row>4</xdr:row>
      <xdr:rowOff>136525</xdr:rowOff>
    </xdr:to>
    <xdr:sp macro="" textlink="" fLocksText="0">
      <xdr:nvSpPr>
        <xdr:cNvPr id="8194" name="Images 1"/>
        <xdr:cNvSpPr>
          <a:spLocks noChangeArrowheads="1"/>
        </xdr:cNvSpPr>
      </xdr:nvSpPr>
      <xdr:spPr bwMode="auto">
        <a:xfrm>
          <a:off x="0" y="0"/>
          <a:ext cx="12563475" cy="8191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    veaux de boucherie (8 mois ou moins) en 2023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 : 149 506 tonnes (-7% n-1)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4°rang (10%)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</a:t>
          </a:r>
        </a:p>
      </xdr:txBody>
    </xdr:sp>
    <xdr:clientData/>
  </xdr:twoCellAnchor>
  <xdr:twoCellAnchor editAs="absolute">
    <xdr:from>
      <xdr:col>7</xdr:col>
      <xdr:colOff>484563</xdr:colOff>
      <xdr:row>12</xdr:row>
      <xdr:rowOff>63350</xdr:rowOff>
    </xdr:from>
    <xdr:to>
      <xdr:col>14</xdr:col>
      <xdr:colOff>579814</xdr:colOff>
      <xdr:row>29</xdr:row>
      <xdr:rowOff>34776</xdr:rowOff>
    </xdr:to>
    <xdr:graphicFrame macro="">
      <xdr:nvGraphicFramePr>
        <xdr:cNvPr id="850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6" displayName="Table16" ref="A8:B16" totalsRowShown="0" headerRowDxfId="49" dataDxfId="48">
  <autoFilter ref="A8:B16"/>
  <tableColumns count="2">
    <tableColumn id="1" name="Descriptif des 8 onglets de ce classeur" dataDxfId="47"/>
    <tableColumn id="2" name="Liste des onglets de ce classeur" dataDxfId="4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05" zoomScaleNormal="105" workbookViewId="0">
      <selection activeCell="A6" sqref="A6"/>
    </sheetView>
  </sheetViews>
  <sheetFormatPr baseColWidth="10" defaultRowHeight="12.75"/>
  <cols>
    <col min="1" max="1" width="87.140625" customWidth="1"/>
    <col min="2" max="2" width="58.140625" customWidth="1"/>
    <col min="11" max="11" width="39.5703125" customWidth="1"/>
  </cols>
  <sheetData>
    <row r="1" spans="1:11" s="366" customFormat="1"/>
    <row r="2" spans="1:11" s="366" customFormat="1"/>
    <row r="3" spans="1:11" s="366" customFormat="1"/>
    <row r="4" spans="1:11" s="366" customFormat="1"/>
    <row r="5" spans="1:11" s="366" customFormat="1"/>
    <row r="6" spans="1:11" s="366" customFormat="1"/>
    <row r="7" spans="1:11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8" spans="1:11" ht="15.75">
      <c r="A8" s="365" t="s">
        <v>184</v>
      </c>
      <c r="B8" s="365" t="s">
        <v>187</v>
      </c>
      <c r="C8" s="366"/>
      <c r="D8" s="366"/>
      <c r="E8" s="366"/>
      <c r="F8" s="366"/>
      <c r="G8" s="366"/>
      <c r="H8" s="366"/>
      <c r="I8" s="366"/>
      <c r="J8" s="366"/>
      <c r="K8" s="366"/>
    </row>
    <row r="9" spans="1:11" ht="15.75">
      <c r="A9" s="367" t="s">
        <v>174</v>
      </c>
      <c r="B9" s="374" t="s">
        <v>171</v>
      </c>
      <c r="C9" s="366"/>
      <c r="D9" s="366"/>
      <c r="E9" s="366"/>
      <c r="F9" s="366"/>
      <c r="G9" s="366"/>
      <c r="H9" s="366"/>
      <c r="I9" s="366"/>
      <c r="J9" s="366"/>
      <c r="K9" s="366"/>
    </row>
    <row r="10" spans="1:11" ht="15.75">
      <c r="A10" s="367" t="s">
        <v>175</v>
      </c>
      <c r="B10" s="374" t="s">
        <v>166</v>
      </c>
      <c r="C10" s="366"/>
      <c r="D10" s="366"/>
      <c r="E10" s="366"/>
      <c r="F10" s="366"/>
      <c r="G10" s="366"/>
      <c r="H10" s="366"/>
      <c r="I10" s="366"/>
      <c r="J10" s="366"/>
      <c r="K10" s="366"/>
    </row>
    <row r="11" spans="1:11" ht="15.75">
      <c r="A11" s="367" t="s">
        <v>107</v>
      </c>
      <c r="B11" s="374" t="s">
        <v>182</v>
      </c>
      <c r="C11" s="366"/>
      <c r="D11" s="366"/>
      <c r="E11" s="366"/>
      <c r="F11" s="366"/>
      <c r="G11" s="366"/>
      <c r="H11" s="366"/>
      <c r="I11" s="366"/>
      <c r="J11" s="366"/>
      <c r="K11" s="366"/>
    </row>
    <row r="12" spans="1:11" ht="15.75">
      <c r="A12" s="367" t="s">
        <v>176</v>
      </c>
      <c r="B12" s="374" t="s">
        <v>167</v>
      </c>
      <c r="C12" s="366"/>
      <c r="D12" s="366"/>
      <c r="E12" s="366"/>
      <c r="F12" s="366"/>
      <c r="G12" s="366"/>
      <c r="H12" s="366"/>
      <c r="I12" s="366"/>
      <c r="J12" s="366"/>
      <c r="K12" s="366"/>
    </row>
    <row r="13" spans="1:11" ht="15.75">
      <c r="A13" s="367" t="s">
        <v>177</v>
      </c>
      <c r="B13" s="374" t="s">
        <v>168</v>
      </c>
      <c r="C13" s="366"/>
      <c r="D13" s="366"/>
      <c r="E13" s="366"/>
      <c r="F13" s="366"/>
      <c r="G13" s="366"/>
      <c r="H13" s="366"/>
      <c r="I13" s="366"/>
      <c r="J13" s="366"/>
      <c r="K13" s="366"/>
    </row>
    <row r="14" spans="1:11" ht="15.75">
      <c r="A14" s="367" t="s">
        <v>178</v>
      </c>
      <c r="B14" s="374" t="s">
        <v>169</v>
      </c>
      <c r="C14" s="366"/>
      <c r="D14" s="366"/>
      <c r="E14" s="366"/>
      <c r="F14" s="366"/>
      <c r="G14" s="366"/>
      <c r="H14" s="366"/>
      <c r="I14" s="366"/>
      <c r="J14" s="366"/>
      <c r="K14" s="366"/>
    </row>
    <row r="15" spans="1:11" ht="15.75">
      <c r="A15" s="367" t="s">
        <v>72</v>
      </c>
      <c r="B15" s="374" t="s">
        <v>183</v>
      </c>
      <c r="C15" s="366"/>
      <c r="D15" s="366"/>
      <c r="E15" s="366"/>
      <c r="F15" s="366"/>
      <c r="G15" s="366"/>
      <c r="H15" s="366"/>
      <c r="I15" s="366"/>
      <c r="J15" s="366"/>
      <c r="K15" s="366"/>
    </row>
    <row r="16" spans="1:11" ht="15.75">
      <c r="A16" s="367" t="s">
        <v>75</v>
      </c>
      <c r="B16" s="374" t="s">
        <v>170</v>
      </c>
      <c r="C16" s="366"/>
      <c r="D16" s="366"/>
      <c r="E16" s="366"/>
      <c r="F16" s="366"/>
      <c r="G16" s="366"/>
      <c r="H16" s="366"/>
      <c r="I16" s="366"/>
      <c r="J16" s="366"/>
      <c r="K16" s="366"/>
    </row>
    <row r="17" spans="1:11">
      <c r="A17" s="366"/>
      <c r="B17" s="366"/>
      <c r="C17" s="366"/>
      <c r="D17" s="366"/>
      <c r="E17" s="366"/>
      <c r="F17" s="366"/>
      <c r="G17" s="366"/>
      <c r="H17" s="366"/>
      <c r="I17" s="366"/>
      <c r="J17" s="366"/>
      <c r="K17" s="366"/>
    </row>
    <row r="18" spans="1:11">
      <c r="A18" s="366"/>
      <c r="B18" s="366"/>
      <c r="C18" s="366"/>
      <c r="D18" s="366"/>
      <c r="E18" s="366"/>
      <c r="F18" s="366"/>
      <c r="G18" s="366"/>
      <c r="H18" s="366"/>
      <c r="I18" s="366"/>
      <c r="J18" s="366"/>
      <c r="K18" s="366"/>
    </row>
    <row r="19" spans="1:11" ht="15.75">
      <c r="A19" s="375" t="s">
        <v>0</v>
      </c>
      <c r="B19" s="375"/>
      <c r="C19" s="375"/>
      <c r="D19" s="375"/>
      <c r="E19" s="369"/>
      <c r="F19" s="369"/>
      <c r="G19" s="369"/>
      <c r="H19" s="369"/>
      <c r="I19" s="369"/>
      <c r="J19" s="370"/>
      <c r="K19" s="370"/>
    </row>
    <row r="20" spans="1:11" ht="15.75">
      <c r="A20" s="376" t="s">
        <v>1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</row>
    <row r="21" spans="1:11" ht="15.75">
      <c r="A21" s="378" t="s">
        <v>2</v>
      </c>
      <c r="B21" s="378"/>
      <c r="C21" s="378"/>
      <c r="D21" s="378"/>
      <c r="E21" s="378"/>
      <c r="F21" s="378"/>
      <c r="G21" s="378"/>
      <c r="H21" s="378"/>
      <c r="I21" s="371"/>
      <c r="J21" s="372"/>
      <c r="K21" s="372"/>
    </row>
    <row r="22" spans="1:11" ht="15.75">
      <c r="A22" s="376" t="s">
        <v>179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</row>
    <row r="23" spans="1:11" ht="15.75">
      <c r="A23" s="376" t="s">
        <v>3</v>
      </c>
      <c r="B23" s="376"/>
      <c r="C23" s="376"/>
      <c r="D23" s="371"/>
      <c r="E23" s="371"/>
      <c r="F23" s="371"/>
      <c r="G23" s="371"/>
      <c r="H23" s="371"/>
      <c r="I23" s="371"/>
      <c r="J23" s="372"/>
      <c r="K23" s="372"/>
    </row>
    <row r="24" spans="1:11" ht="15.75">
      <c r="A24" s="369"/>
      <c r="B24" s="369"/>
      <c r="C24" s="369"/>
      <c r="D24" s="369"/>
      <c r="E24" s="369"/>
      <c r="F24" s="369"/>
      <c r="G24" s="369"/>
      <c r="H24" s="369"/>
      <c r="I24" s="369"/>
      <c r="J24" s="370"/>
      <c r="K24" s="370"/>
    </row>
    <row r="25" spans="1:11" ht="15.75">
      <c r="A25" s="375" t="s">
        <v>4</v>
      </c>
      <c r="B25" s="375"/>
      <c r="C25" s="375"/>
      <c r="D25" s="369"/>
      <c r="E25" s="369"/>
      <c r="F25" s="369"/>
      <c r="G25" s="369"/>
      <c r="H25" s="369"/>
      <c r="I25" s="369"/>
      <c r="J25" s="370"/>
      <c r="K25" s="370"/>
    </row>
    <row r="26" spans="1:11" ht="15.75">
      <c r="A26" s="376" t="s">
        <v>42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s="364" customFormat="1" ht="15.75">
      <c r="A27" s="376" t="s">
        <v>5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11" s="364" customFormat="1" ht="15.75">
      <c r="A28" s="376" t="s">
        <v>6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 ht="15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</row>
    <row r="30" spans="1:11" ht="15.75">
      <c r="A30" s="375" t="s">
        <v>108</v>
      </c>
      <c r="B30" s="375"/>
      <c r="C30" s="375"/>
      <c r="D30" s="367"/>
      <c r="E30" s="367"/>
      <c r="F30" s="367"/>
      <c r="G30" s="367"/>
      <c r="H30" s="367"/>
      <c r="I30" s="367"/>
      <c r="J30" s="367"/>
      <c r="K30" s="367"/>
    </row>
    <row r="31" spans="1:11" ht="15.75">
      <c r="A31" s="373" t="s">
        <v>185</v>
      </c>
      <c r="B31" s="368"/>
      <c r="C31" s="368"/>
      <c r="D31" s="367"/>
      <c r="E31" s="367"/>
      <c r="F31" s="367"/>
      <c r="G31" s="367"/>
      <c r="H31" s="367"/>
      <c r="I31" s="367"/>
      <c r="J31" s="367"/>
      <c r="K31" s="367"/>
    </row>
    <row r="32" spans="1:11" ht="15.75">
      <c r="A32" s="373" t="s">
        <v>186</v>
      </c>
      <c r="B32" s="368"/>
      <c r="C32" s="368"/>
      <c r="D32" s="367"/>
      <c r="E32" s="367"/>
      <c r="F32" s="367"/>
      <c r="G32" s="367"/>
      <c r="H32" s="367"/>
      <c r="I32" s="367"/>
      <c r="J32" s="367"/>
      <c r="K32" s="367"/>
    </row>
    <row r="33" spans="1:11" ht="15.75">
      <c r="A33" s="373" t="s">
        <v>180</v>
      </c>
      <c r="B33" s="373"/>
      <c r="C33" s="367"/>
      <c r="D33" s="367"/>
      <c r="E33" s="367"/>
      <c r="F33" s="367"/>
      <c r="G33" s="367"/>
      <c r="H33" s="367"/>
      <c r="I33" s="367"/>
      <c r="J33" s="367"/>
      <c r="K33" s="367"/>
    </row>
    <row r="34" spans="1:11" ht="15.75">
      <c r="A34" s="373" t="s">
        <v>181</v>
      </c>
      <c r="B34" s="373"/>
      <c r="C34" s="367"/>
      <c r="D34" s="367"/>
      <c r="E34" s="367"/>
      <c r="F34" s="367"/>
      <c r="G34" s="367"/>
      <c r="H34" s="367"/>
      <c r="I34" s="367"/>
      <c r="J34" s="367"/>
      <c r="K34" s="367"/>
    </row>
    <row r="35" spans="1:11" ht="15.75">
      <c r="A35" s="367"/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spans="1:11" ht="15.75">
      <c r="A36" s="367"/>
      <c r="B36" s="367"/>
      <c r="C36" s="367"/>
      <c r="D36" s="367"/>
      <c r="E36" s="367"/>
      <c r="F36" s="367"/>
      <c r="G36" s="367"/>
      <c r="H36" s="367"/>
      <c r="I36" s="367"/>
      <c r="J36" s="367"/>
      <c r="K36" s="367"/>
    </row>
    <row r="37" spans="1:11" ht="15.75">
      <c r="A37" s="367"/>
      <c r="B37" s="367"/>
      <c r="C37" s="367"/>
      <c r="D37" s="367"/>
      <c r="E37" s="367"/>
      <c r="F37" s="367"/>
      <c r="G37" s="367"/>
      <c r="H37" s="367"/>
      <c r="I37" s="367"/>
      <c r="J37" s="367"/>
      <c r="K37" s="367"/>
    </row>
    <row r="38" spans="1:11">
      <c r="A38" s="366"/>
      <c r="B38" s="366"/>
      <c r="C38" s="366"/>
      <c r="D38" s="366"/>
      <c r="E38" s="366"/>
      <c r="F38" s="366"/>
      <c r="G38" s="366"/>
      <c r="H38" s="366"/>
      <c r="I38" s="366"/>
      <c r="J38" s="366"/>
      <c r="K38" s="366"/>
    </row>
  </sheetData>
  <sheetProtection selectLockedCells="1" selectUnlockedCells="1"/>
  <mergeCells count="11">
    <mergeCell ref="A25:C25"/>
    <mergeCell ref="A19:D19"/>
    <mergeCell ref="A20:K20"/>
    <mergeCell ref="A21:H21"/>
    <mergeCell ref="A22:K22"/>
    <mergeCell ref="A23:C23"/>
    <mergeCell ref="A30:C30"/>
    <mergeCell ref="A26:K26"/>
    <mergeCell ref="A27:K27"/>
    <mergeCell ref="A28:K28"/>
    <mergeCell ref="A29:K29"/>
  </mergeCells>
  <hyperlinks>
    <hyperlink ref="B9" location="'Evol_abattages-total.bovin'!A1" display="Evol_abattages-total.bovin"/>
    <hyperlink ref="B10" location="Evol_abattages_total_vaches!A1" display="Evol_abattages_total_vaches"/>
    <hyperlink ref="B11" location="'Cotations_Vaches_reformeO '!A1" display="cotations_Vaches_reformeO "/>
    <hyperlink ref="B12" location="Evol_abattages_total_génisses!A1" display="Evol_abattages_total_génisses"/>
    <hyperlink ref="B13" location="IPAMPA_aliment_bovins!A1" display="IPAMPA_aliment_bovins"/>
    <hyperlink ref="B14" location="Evol_abattage_total_veaux!A1" display="Evol_abattage_total_veaux"/>
    <hyperlink ref="B15" location="Cotations_Veaux_non_eleve_au_pi!A1" display="cotations_Veaux_non_eleve_au_pi"/>
    <hyperlink ref="B16" location="'Evol. exportations_veaux_brouta'!A1" display="Evol. exportations_veaux_brouta"/>
  </hyperlink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zoomScale="90" zoomScaleNormal="90" workbookViewId="0">
      <selection activeCell="I39" sqref="I39"/>
    </sheetView>
  </sheetViews>
  <sheetFormatPr baseColWidth="10" defaultColWidth="11" defaultRowHeight="12.75"/>
  <cols>
    <col min="1" max="1" width="23.85546875" style="1" customWidth="1"/>
    <col min="2" max="2" width="9.42578125" style="1" customWidth="1"/>
    <col min="3" max="3" width="9" style="1" customWidth="1"/>
    <col min="4" max="6" width="7.42578125" style="1" customWidth="1"/>
    <col min="7" max="7" width="9" style="1" customWidth="1"/>
    <col min="8" max="8" width="8.42578125" style="1" customWidth="1"/>
    <col min="9" max="12" width="11" style="1" customWidth="1"/>
    <col min="13" max="14" width="12" style="1" customWidth="1"/>
    <col min="15" max="15" width="10.85546875" style="1" customWidth="1"/>
    <col min="16" max="16" width="19.28515625" style="1" customWidth="1"/>
    <col min="17" max="21" width="8.7109375" style="1" customWidth="1"/>
    <col min="22" max="22" width="11.7109375" style="1" customWidth="1"/>
    <col min="23" max="16384" width="11" style="1"/>
  </cols>
  <sheetData>
    <row r="1" spans="1:25" ht="15">
      <c r="R1" s="361" t="str">
        <f>HYPERLINK("#'"&amp;"Méthodologie&amp;navigation"&amp;"'!A1","Retour Méthodologie&amp;navigation")</f>
        <v>Retour Méthodologie&amp;navigation</v>
      </c>
    </row>
    <row r="6" spans="1:25" s="73" customFormat="1" ht="15.75">
      <c r="Q6" s="74"/>
    </row>
    <row r="7" spans="1:25" s="76" customFormat="1" ht="18.75">
      <c r="A7" s="75" t="s">
        <v>51</v>
      </c>
      <c r="B7" s="75"/>
      <c r="Q7" s="77"/>
    </row>
    <row r="8" spans="1:25" s="73" customFormat="1" ht="15.75"/>
    <row r="9" spans="1:25" s="73" customFormat="1" ht="18.75">
      <c r="A9" s="388" t="s">
        <v>52</v>
      </c>
      <c r="B9" s="388"/>
      <c r="C9" s="388"/>
      <c r="D9" s="388"/>
      <c r="E9" s="388"/>
      <c r="F9" s="388"/>
      <c r="G9" s="388"/>
      <c r="I9" s="383"/>
      <c r="J9" s="383"/>
      <c r="K9" s="383"/>
      <c r="L9" s="383"/>
      <c r="M9" s="383"/>
      <c r="N9" s="78"/>
      <c r="P9" s="388" t="s">
        <v>52</v>
      </c>
      <c r="Q9" s="388"/>
      <c r="R9" s="388"/>
      <c r="S9" s="388"/>
      <c r="T9" s="388"/>
      <c r="U9" s="388"/>
      <c r="V9" s="388"/>
    </row>
    <row r="10" spans="1:25" s="70" customFormat="1" ht="31.9" customHeight="1">
      <c r="A10" s="388" t="s">
        <v>49</v>
      </c>
      <c r="B10" s="388"/>
      <c r="C10" s="388"/>
      <c r="D10" s="388"/>
      <c r="E10" s="388"/>
      <c r="F10" s="388"/>
      <c r="G10" s="388"/>
      <c r="I10" s="386" t="str">
        <f>CONCATENATE("Evolution des volumes de"," ",A9," abattus : ",TEXT(T28,"0,0%")," entre 2022 et 2023")</f>
        <v>Evolution des volumes de Total bovins abattus : -9,4% entre 2022 et 2023</v>
      </c>
      <c r="J10" s="386"/>
      <c r="K10" s="386"/>
      <c r="L10" s="386"/>
      <c r="M10" s="386"/>
      <c r="N10" s="386"/>
      <c r="O10" s="386"/>
      <c r="P10" s="80" t="s">
        <v>50</v>
      </c>
      <c r="Q10" s="81"/>
      <c r="R10" s="82"/>
      <c r="S10" s="82"/>
      <c r="T10" s="82"/>
      <c r="U10" s="82"/>
      <c r="V10" s="82"/>
    </row>
    <row r="11" spans="1:25" s="70" customFormat="1" ht="7.5" customHeight="1">
      <c r="C11" s="83"/>
      <c r="D11" s="83"/>
      <c r="E11" s="83"/>
      <c r="F11" s="83"/>
      <c r="I11" s="386" t="str">
        <f>CONCATENATE(TEXT(V28,"0,0%"), "sur les 9 premiers mois de l'année en 2023 et2024")</f>
        <v>-1,8%sur les 9 premiers mois de l'année en 2023 et2024</v>
      </c>
      <c r="J11" s="386"/>
      <c r="K11" s="386"/>
      <c r="L11" s="386"/>
      <c r="M11" s="386"/>
      <c r="N11" s="386"/>
      <c r="O11" s="386"/>
      <c r="R11" s="83"/>
      <c r="S11" s="83"/>
      <c r="T11" s="83"/>
      <c r="U11" s="83"/>
    </row>
    <row r="12" spans="1:25" s="70" customFormat="1" ht="14.85" customHeight="1">
      <c r="A12" s="384" t="s">
        <v>7</v>
      </c>
      <c r="B12" s="381" t="s">
        <v>102</v>
      </c>
      <c r="C12" s="381">
        <v>2021</v>
      </c>
      <c r="D12" s="381">
        <v>2022</v>
      </c>
      <c r="E12" s="381">
        <v>2023</v>
      </c>
      <c r="F12" s="381">
        <v>2024</v>
      </c>
      <c r="G12" s="379" t="s">
        <v>103</v>
      </c>
      <c r="P12" s="384" t="s">
        <v>43</v>
      </c>
      <c r="Q12" s="381" t="s">
        <v>102</v>
      </c>
      <c r="R12" s="381">
        <v>2021</v>
      </c>
      <c r="S12" s="381">
        <v>2022</v>
      </c>
      <c r="T12" s="381">
        <v>2023</v>
      </c>
      <c r="U12" s="381">
        <v>2024</v>
      </c>
      <c r="V12" s="379" t="s">
        <v>103</v>
      </c>
    </row>
    <row r="13" spans="1:25" s="70" customFormat="1" ht="23.1" customHeight="1">
      <c r="A13" s="385"/>
      <c r="B13" s="382"/>
      <c r="C13" s="382"/>
      <c r="D13" s="382"/>
      <c r="E13" s="382"/>
      <c r="F13" s="382"/>
      <c r="G13" s="380"/>
      <c r="I13" s="391"/>
      <c r="J13" s="391"/>
      <c r="K13" s="391"/>
      <c r="P13" s="385"/>
      <c r="Q13" s="382"/>
      <c r="R13" s="382"/>
      <c r="S13" s="382"/>
      <c r="T13" s="382"/>
      <c r="U13" s="382"/>
      <c r="V13" s="380"/>
      <c r="W13" s="84"/>
    </row>
    <row r="14" spans="1:25" s="5" customFormat="1">
      <c r="A14" s="91" t="s">
        <v>9</v>
      </c>
      <c r="B14" s="72">
        <v>30.985000000000003</v>
      </c>
      <c r="C14" s="72">
        <v>27.585000000000001</v>
      </c>
      <c r="D14" s="72">
        <v>26.486999999999998</v>
      </c>
      <c r="E14" s="72">
        <v>25.882999999999999</v>
      </c>
      <c r="F14" s="72">
        <v>25.236000000000001</v>
      </c>
      <c r="G14" s="101">
        <f>F14/E14-1</f>
        <v>-2.4997102345168609E-2</v>
      </c>
      <c r="H14" s="8"/>
      <c r="P14" s="91" t="s">
        <v>9</v>
      </c>
      <c r="Q14" s="113">
        <v>8716.5365999999995</v>
      </c>
      <c r="R14" s="113">
        <v>7767.8819999999996</v>
      </c>
      <c r="S14" s="113">
        <v>7539.223</v>
      </c>
      <c r="T14" s="113">
        <v>7328.2089999999998</v>
      </c>
      <c r="U14" s="113">
        <v>7164.7820000000002</v>
      </c>
      <c r="V14" s="101">
        <f>U14/T14-1</f>
        <v>-2.2301083388860721E-2</v>
      </c>
      <c r="W14" s="7"/>
      <c r="X14" s="7"/>
      <c r="Y14" s="7"/>
    </row>
    <row r="15" spans="1:25" s="5" customFormat="1">
      <c r="A15" s="91" t="s">
        <v>10</v>
      </c>
      <c r="B15" s="72">
        <v>27.506</v>
      </c>
      <c r="C15" s="72">
        <v>25.954000000000001</v>
      </c>
      <c r="D15" s="72">
        <v>24.606000000000002</v>
      </c>
      <c r="E15" s="72">
        <v>23.116</v>
      </c>
      <c r="F15" s="72">
        <v>23.285</v>
      </c>
      <c r="G15" s="101">
        <f t="shared" ref="G15:G22" si="0">F15/E15-1</f>
        <v>7.3109534521542674E-3</v>
      </c>
      <c r="H15" s="8"/>
      <c r="P15" s="91" t="s">
        <v>10</v>
      </c>
      <c r="Q15" s="113">
        <v>7735.5007999999998</v>
      </c>
      <c r="R15" s="113">
        <v>7406.2870000000003</v>
      </c>
      <c r="S15" s="113">
        <v>7038.7740000000003</v>
      </c>
      <c r="T15" s="113">
        <v>6672.7510000000002</v>
      </c>
      <c r="U15" s="113">
        <v>6664.0690000000004</v>
      </c>
      <c r="V15" s="101">
        <f t="shared" ref="V15:V22" si="1">U15/T15-1</f>
        <v>-1.3011125396407142E-3</v>
      </c>
      <c r="W15" s="7"/>
      <c r="X15" s="7"/>
      <c r="Y15" s="7"/>
    </row>
    <row r="16" spans="1:25" s="5" customFormat="1">
      <c r="A16" s="91" t="s">
        <v>11</v>
      </c>
      <c r="B16" s="72">
        <v>31.2654</v>
      </c>
      <c r="C16" s="72">
        <v>31.038</v>
      </c>
      <c r="D16" s="72">
        <v>30.138999999999999</v>
      </c>
      <c r="E16" s="72">
        <v>27.619</v>
      </c>
      <c r="F16" s="72">
        <v>24.805</v>
      </c>
      <c r="G16" s="101">
        <f t="shared" si="0"/>
        <v>-0.10188638256272853</v>
      </c>
      <c r="H16" s="8"/>
      <c r="P16" s="91" t="s">
        <v>11</v>
      </c>
      <c r="Q16" s="113">
        <v>8903.4146000000001</v>
      </c>
      <c r="R16" s="113">
        <v>8976.7219999999998</v>
      </c>
      <c r="S16" s="113">
        <v>8743.8230000000003</v>
      </c>
      <c r="T16" s="113">
        <v>8063.0590000000002</v>
      </c>
      <c r="U16" s="113">
        <v>7209.2029999999995</v>
      </c>
      <c r="V16" s="101">
        <f t="shared" si="1"/>
        <v>-0.10589727794376802</v>
      </c>
      <c r="W16" s="7"/>
      <c r="X16" s="7"/>
      <c r="Y16" s="7"/>
    </row>
    <row r="17" spans="1:25" s="5" customFormat="1">
      <c r="A17" s="91" t="s">
        <v>12</v>
      </c>
      <c r="B17" s="72">
        <v>29.916000000000004</v>
      </c>
      <c r="C17" s="72">
        <v>28.343</v>
      </c>
      <c r="D17" s="72">
        <v>27.504999999999999</v>
      </c>
      <c r="E17" s="72">
        <v>23.318999999999999</v>
      </c>
      <c r="F17" s="72">
        <v>24.655999999999999</v>
      </c>
      <c r="G17" s="101">
        <f t="shared" si="0"/>
        <v>5.7335220206698345E-2</v>
      </c>
      <c r="H17" s="8"/>
      <c r="P17" s="91" t="s">
        <v>12</v>
      </c>
      <c r="Q17" s="113">
        <v>8615.232</v>
      </c>
      <c r="R17" s="113">
        <v>8252.7690000000002</v>
      </c>
      <c r="S17" s="113">
        <v>8056.5160000000005</v>
      </c>
      <c r="T17" s="113">
        <v>6748.9059999999999</v>
      </c>
      <c r="U17" s="113">
        <v>7130.7449999999999</v>
      </c>
      <c r="V17" s="101">
        <f t="shared" si="1"/>
        <v>5.6577910553206712E-2</v>
      </c>
      <c r="W17" s="7"/>
      <c r="X17" s="7"/>
      <c r="Y17" s="7"/>
    </row>
    <row r="18" spans="1:25" s="5" customFormat="1">
      <c r="A18" s="91" t="s">
        <v>13</v>
      </c>
      <c r="B18" s="72">
        <v>30.663799999999998</v>
      </c>
      <c r="C18" s="72">
        <v>27.736000000000001</v>
      </c>
      <c r="D18" s="72">
        <v>27.745000000000001</v>
      </c>
      <c r="E18" s="72">
        <v>25.064</v>
      </c>
      <c r="F18" s="72">
        <v>24.779</v>
      </c>
      <c r="G18" s="101">
        <f t="shared" si="0"/>
        <v>-1.1370890520268073E-2</v>
      </c>
      <c r="H18" s="8"/>
      <c r="P18" s="91" t="s">
        <v>13</v>
      </c>
      <c r="Q18" s="113">
        <v>8803.86</v>
      </c>
      <c r="R18" s="113">
        <v>8010.4340000000002</v>
      </c>
      <c r="S18" s="113">
        <v>8125.866</v>
      </c>
      <c r="T18" s="113">
        <v>7281.1359999999995</v>
      </c>
      <c r="U18" s="113">
        <v>7226.884</v>
      </c>
      <c r="V18" s="101">
        <f t="shared" si="1"/>
        <v>-7.4510351132019981E-3</v>
      </c>
      <c r="W18" s="7"/>
      <c r="X18" s="7"/>
      <c r="Y18" s="7"/>
    </row>
    <row r="19" spans="1:25" s="5" customFormat="1">
      <c r="A19" s="91" t="s">
        <v>14</v>
      </c>
      <c r="B19" s="72">
        <v>29.258600000000001</v>
      </c>
      <c r="C19" s="72">
        <v>27.724</v>
      </c>
      <c r="D19" s="72">
        <v>27.027999999999999</v>
      </c>
      <c r="E19" s="72">
        <v>24.427</v>
      </c>
      <c r="F19" s="72">
        <v>21.740000000000002</v>
      </c>
      <c r="G19" s="101">
        <f t="shared" si="0"/>
        <v>-0.11000122814917912</v>
      </c>
      <c r="H19" s="8"/>
      <c r="P19" s="91" t="s">
        <v>14</v>
      </c>
      <c r="Q19" s="113">
        <v>8472.2547999999988</v>
      </c>
      <c r="R19" s="113">
        <v>8248.5280000000002</v>
      </c>
      <c r="S19" s="113">
        <v>7995.5690000000004</v>
      </c>
      <c r="T19" s="113">
        <v>7156.1580000000004</v>
      </c>
      <c r="U19" s="113">
        <v>6299.165</v>
      </c>
      <c r="V19" s="101">
        <f t="shared" si="1"/>
        <v>-0.11975601992018625</v>
      </c>
      <c r="W19" s="7"/>
      <c r="X19" s="7"/>
      <c r="Y19" s="7"/>
    </row>
    <row r="20" spans="1:25" s="6" customFormat="1" ht="12.95" customHeight="1">
      <c r="A20" s="91" t="s">
        <v>15</v>
      </c>
      <c r="B20" s="72">
        <v>28.45</v>
      </c>
      <c r="C20" s="72">
        <v>26.84</v>
      </c>
      <c r="D20" s="72">
        <v>24.803000000000001</v>
      </c>
      <c r="E20" s="72">
        <v>21.879000000000001</v>
      </c>
      <c r="F20" s="72">
        <v>23.614999999999998</v>
      </c>
      <c r="G20" s="101">
        <f t="shared" si="0"/>
        <v>7.9345491110196953E-2</v>
      </c>
      <c r="H20" s="8"/>
      <c r="P20" s="91" t="s">
        <v>15</v>
      </c>
      <c r="Q20" s="113">
        <v>8365.470400000002</v>
      </c>
      <c r="R20" s="113">
        <v>8012.7179999999998</v>
      </c>
      <c r="S20" s="113">
        <v>7363.576</v>
      </c>
      <c r="T20" s="113">
        <v>6358.3769999999995</v>
      </c>
      <c r="U20" s="113">
        <v>7000.4459999999999</v>
      </c>
      <c r="V20" s="101">
        <f t="shared" si="1"/>
        <v>0.10098001423948277</v>
      </c>
      <c r="W20" s="7"/>
      <c r="X20" s="7"/>
      <c r="Y20" s="7"/>
    </row>
    <row r="21" spans="1:25" s="5" customFormat="1" ht="12.95" customHeight="1">
      <c r="A21" s="91" t="s">
        <v>16</v>
      </c>
      <c r="B21" s="72">
        <v>29.4512</v>
      </c>
      <c r="C21" s="72">
        <v>27.472000000000001</v>
      </c>
      <c r="D21" s="72">
        <v>27.036000000000001</v>
      </c>
      <c r="E21" s="72">
        <v>23.399000000000001</v>
      </c>
      <c r="F21" s="72">
        <v>22.004999999999999</v>
      </c>
      <c r="G21" s="101">
        <f t="shared" si="0"/>
        <v>-5.9575195521176183E-2</v>
      </c>
      <c r="H21" s="8"/>
      <c r="P21" s="91" t="s">
        <v>16</v>
      </c>
      <c r="Q21" s="113">
        <v>8620.4926000000014</v>
      </c>
      <c r="R21" s="113">
        <v>8112.982</v>
      </c>
      <c r="S21" s="113">
        <v>7944.7730000000001</v>
      </c>
      <c r="T21" s="113">
        <v>6845.4350000000004</v>
      </c>
      <c r="U21" s="113">
        <v>6456.076</v>
      </c>
      <c r="V21" s="101">
        <f t="shared" si="1"/>
        <v>-5.6878635178042036E-2</v>
      </c>
      <c r="W21" s="7"/>
      <c r="X21" s="7"/>
      <c r="Y21" s="7"/>
    </row>
    <row r="22" spans="1:25" s="5" customFormat="1" ht="12.95" customHeight="1">
      <c r="A22" s="91" t="s">
        <v>17</v>
      </c>
      <c r="B22" s="72">
        <v>30.480799999999999</v>
      </c>
      <c r="C22" s="72">
        <v>29.364000000000001</v>
      </c>
      <c r="D22" s="72">
        <v>27.811</v>
      </c>
      <c r="E22" s="72">
        <v>24.080000000000002</v>
      </c>
      <c r="F22" s="72">
        <v>24.571999999999999</v>
      </c>
      <c r="G22" s="101">
        <f t="shared" si="0"/>
        <v>2.0431893687707481E-2</v>
      </c>
      <c r="H22" s="8"/>
      <c r="P22" s="91" t="s">
        <v>17</v>
      </c>
      <c r="Q22" s="113">
        <v>8638.31</v>
      </c>
      <c r="R22" s="113">
        <v>8475.0139999999992</v>
      </c>
      <c r="S22" s="113">
        <v>7968.0249999999996</v>
      </c>
      <c r="T22" s="113">
        <v>6829.9529999999995</v>
      </c>
      <c r="U22" s="113">
        <v>6989.6589999999997</v>
      </c>
      <c r="V22" s="101">
        <f t="shared" si="1"/>
        <v>2.3383177014541623E-2</v>
      </c>
      <c r="W22" s="7"/>
      <c r="X22" s="7"/>
      <c r="Y22" s="7"/>
    </row>
    <row r="23" spans="1:25" s="5" customFormat="1" ht="12.95" customHeight="1">
      <c r="A23" s="91" t="s">
        <v>18</v>
      </c>
      <c r="B23" s="72">
        <v>32.637999999999998</v>
      </c>
      <c r="C23" s="72">
        <v>28.490000000000002</v>
      </c>
      <c r="D23" s="72">
        <v>26.21</v>
      </c>
      <c r="E23" s="72">
        <v>25.913</v>
      </c>
      <c r="F23" s="72"/>
      <c r="G23" s="101"/>
      <c r="H23" s="8"/>
      <c r="P23" s="91" t="s">
        <v>18</v>
      </c>
      <c r="Q23" s="113">
        <v>9200.0425999999989</v>
      </c>
      <c r="R23" s="113">
        <v>8176.65</v>
      </c>
      <c r="S23" s="113">
        <v>7378.1289999999999</v>
      </c>
      <c r="T23" s="113">
        <v>7273.2470000000003</v>
      </c>
      <c r="U23" s="113"/>
      <c r="V23" s="101"/>
      <c r="W23" s="7"/>
      <c r="X23" s="7"/>
      <c r="Y23" s="7"/>
    </row>
    <row r="24" spans="1:25" s="5" customFormat="1" ht="12.95" customHeight="1">
      <c r="A24" s="91" t="s">
        <v>19</v>
      </c>
      <c r="B24" s="72">
        <v>30.759399999999999</v>
      </c>
      <c r="C24" s="72">
        <v>29.813000000000002</v>
      </c>
      <c r="D24" s="72">
        <v>26.722999999999999</v>
      </c>
      <c r="E24" s="72">
        <v>25.47</v>
      </c>
      <c r="F24" s="72"/>
      <c r="G24" s="203"/>
      <c r="H24" s="8"/>
      <c r="P24" s="91" t="s">
        <v>19</v>
      </c>
      <c r="Q24" s="113">
        <v>8653.1245999999992</v>
      </c>
      <c r="R24" s="113">
        <v>8526.0239999999994</v>
      </c>
      <c r="S24" s="113">
        <v>7718.1350000000002</v>
      </c>
      <c r="T24" s="113">
        <v>7177.8240000000005</v>
      </c>
      <c r="U24" s="113"/>
      <c r="V24" s="203"/>
      <c r="W24" s="7"/>
      <c r="X24" s="7"/>
      <c r="Y24" s="7"/>
    </row>
    <row r="25" spans="1:25" s="5" customFormat="1" ht="12.95" customHeight="1">
      <c r="A25" s="92" t="s">
        <v>20</v>
      </c>
      <c r="B25" s="72">
        <v>28.7058</v>
      </c>
      <c r="C25" s="72">
        <v>28.251999999999999</v>
      </c>
      <c r="D25" s="72">
        <v>24.67</v>
      </c>
      <c r="E25" s="72">
        <v>22.646999999999998</v>
      </c>
      <c r="F25" s="72"/>
      <c r="G25" s="203"/>
      <c r="H25" s="8"/>
      <c r="P25" s="92" t="s">
        <v>20</v>
      </c>
      <c r="Q25" s="113">
        <v>8165.9815999999992</v>
      </c>
      <c r="R25" s="113">
        <v>8175.9960000000001</v>
      </c>
      <c r="S25" s="113">
        <v>7112.33</v>
      </c>
      <c r="T25" s="113">
        <v>6484.2240000000002</v>
      </c>
      <c r="U25" s="113"/>
      <c r="V25" s="203"/>
      <c r="W25" s="7"/>
      <c r="X25" s="7"/>
      <c r="Y25" s="7"/>
    </row>
    <row r="26" spans="1:25" s="5" customFormat="1" ht="12.95" customHeight="1">
      <c r="A26" s="93" t="s">
        <v>48</v>
      </c>
      <c r="B26" s="71">
        <f>SUM(B14:B19)</f>
        <v>179.59480000000002</v>
      </c>
      <c r="C26" s="71">
        <f t="shared" ref="C26:F26" si="2">SUM(C14:C19)</f>
        <v>168.38</v>
      </c>
      <c r="D26" s="71">
        <f>SUM(D14:D19)</f>
        <v>163.51</v>
      </c>
      <c r="E26" s="71">
        <f t="shared" si="2"/>
        <v>149.428</v>
      </c>
      <c r="F26" s="71">
        <f t="shared" si="2"/>
        <v>144.501</v>
      </c>
      <c r="G26" s="185"/>
      <c r="H26" s="8"/>
      <c r="P26" s="93" t="s">
        <v>48</v>
      </c>
      <c r="Q26" s="71">
        <f>SUM(Q14:Q19)</f>
        <v>51246.798800000004</v>
      </c>
      <c r="R26" s="71">
        <f t="shared" ref="R26" si="3">SUM(R14:R19)</f>
        <v>48662.621999999996</v>
      </c>
      <c r="S26" s="71">
        <f>SUM(S14:S19)</f>
        <v>47499.771000000001</v>
      </c>
      <c r="T26" s="71">
        <f t="shared" ref="T26:U26" si="4">SUM(T14:T19)</f>
        <v>43250.219000000005</v>
      </c>
      <c r="U26" s="71">
        <f t="shared" si="4"/>
        <v>41694.847999999998</v>
      </c>
      <c r="V26" s="185"/>
      <c r="W26" s="7"/>
      <c r="X26" s="7"/>
      <c r="Y26" s="7"/>
    </row>
    <row r="27" spans="1:25" ht="13.5">
      <c r="A27" s="93" t="s">
        <v>40</v>
      </c>
      <c r="B27" s="71">
        <f>SUM(B14:B25)</f>
        <v>360.08</v>
      </c>
      <c r="C27" s="71">
        <f t="shared" ref="C27:E27" si="5">SUM(C14:C25)</f>
        <v>338.61099999999999</v>
      </c>
      <c r="D27" s="71">
        <f t="shared" si="5"/>
        <v>320.76300000000003</v>
      </c>
      <c r="E27" s="71">
        <f t="shared" si="5"/>
        <v>292.81599999999997</v>
      </c>
      <c r="F27" s="71"/>
      <c r="G27" s="185"/>
      <c r="P27" s="93" t="s">
        <v>40</v>
      </c>
      <c r="Q27" s="71">
        <f>SUM(Q14:Q25)</f>
        <v>102890.2206</v>
      </c>
      <c r="R27" s="71">
        <f t="shared" ref="R27:T27" si="6">SUM(R14:R25)</f>
        <v>98142.005999999994</v>
      </c>
      <c r="S27" s="71">
        <f t="shared" si="6"/>
        <v>92984.739000000001</v>
      </c>
      <c r="T27" s="71">
        <f t="shared" si="6"/>
        <v>84219.278999999995</v>
      </c>
      <c r="U27" s="71"/>
      <c r="V27" s="185"/>
      <c r="W27" s="7"/>
      <c r="X27" s="7"/>
    </row>
    <row r="28" spans="1:25" ht="13.5">
      <c r="A28" s="94" t="s">
        <v>41</v>
      </c>
      <c r="B28" s="90"/>
      <c r="C28" s="90"/>
      <c r="D28" s="208">
        <f>D27/C27-1</f>
        <v>-5.2709451258228346E-2</v>
      </c>
      <c r="E28" s="208">
        <f>E27/D27-1</f>
        <v>-8.7126632435786111E-2</v>
      </c>
      <c r="F28" s="90"/>
      <c r="G28" s="202">
        <f>(F14+F15+F16+F17+F18+F19+F20+F21+F22)/(E14+E15+E16+E17+E18+E19+E20+E21+E22)-1</f>
        <v>-1.8707778377044182E-2</v>
      </c>
      <c r="P28" s="94" t="s">
        <v>41</v>
      </c>
      <c r="Q28" s="90"/>
      <c r="R28" s="90"/>
      <c r="S28" s="208">
        <f>S27/R27-1</f>
        <v>-5.2549027783271418E-2</v>
      </c>
      <c r="T28" s="208">
        <f>T27/S27-1</f>
        <v>-9.4267727094442977E-2</v>
      </c>
      <c r="U28" s="90"/>
      <c r="V28" s="202">
        <f>(U14+U15+U16+U17+U18+U19+U20+U21+U22)/(T14+T15+T16+T17+T18+T19+T20+T21+T22)-1</f>
        <v>-1.8060730816188975E-2</v>
      </c>
      <c r="W28" s="95"/>
      <c r="X28" s="7"/>
    </row>
    <row r="29" spans="1:25" ht="13.5">
      <c r="A29" s="83"/>
      <c r="B29" s="61"/>
      <c r="C29" s="95"/>
      <c r="D29" s="95"/>
      <c r="E29" s="95"/>
      <c r="F29" s="95"/>
      <c r="G29" s="95"/>
      <c r="P29" s="83"/>
      <c r="Q29" s="61"/>
      <c r="R29" s="95"/>
      <c r="S29" s="95"/>
      <c r="T29" s="95"/>
      <c r="U29" s="95"/>
      <c r="V29" s="95"/>
      <c r="W29" s="7"/>
      <c r="X29" s="7"/>
    </row>
    <row r="30" spans="1:25" s="70" customFormat="1">
      <c r="A30" s="100" t="s">
        <v>46</v>
      </c>
      <c r="B30" s="199">
        <f>B27/B31</f>
        <v>7.8265091917142635E-2</v>
      </c>
      <c r="C30" s="199">
        <f t="shared" ref="C30:E30" si="7">C27/C31</f>
        <v>7.553834941352601E-2</v>
      </c>
      <c r="D30" s="199">
        <f t="shared" si="7"/>
        <v>7.5037423617571916E-2</v>
      </c>
      <c r="E30" s="199">
        <f t="shared" si="7"/>
        <v>7.2220234027140784E-2</v>
      </c>
      <c r="F30" s="199">
        <f>SUM(F14:F23)/F31</f>
        <v>7.2299303957598288E-2</v>
      </c>
      <c r="G30" s="199"/>
      <c r="P30" s="100" t="s">
        <v>46</v>
      </c>
      <c r="Q30" s="199">
        <f>Q27/Q31</f>
        <v>7.1281978117631609E-2</v>
      </c>
      <c r="R30" s="199">
        <f>R27/R31</f>
        <v>6.8620993783278281E-2</v>
      </c>
      <c r="S30" s="199">
        <f>S27/S31</f>
        <v>6.8136505015536822E-2</v>
      </c>
      <c r="T30" s="199">
        <f t="shared" ref="T30" si="8">T27/T31</f>
        <v>6.4524453183560412E-2</v>
      </c>
      <c r="U30" s="199">
        <f>SUM(U14:U23)/U31</f>
        <v>6.4067486620207947E-2</v>
      </c>
      <c r="V30" s="199"/>
      <c r="W30" s="84"/>
      <c r="X30" s="84"/>
    </row>
    <row r="31" spans="1:25" ht="13.5">
      <c r="A31" s="100" t="s">
        <v>45</v>
      </c>
      <c r="B31" s="196">
        <v>4600.7740000000003</v>
      </c>
      <c r="C31" s="197">
        <v>4482.6369999999997</v>
      </c>
      <c r="D31" s="197">
        <v>4274.7070000000003</v>
      </c>
      <c r="E31" s="197">
        <v>4054.4870000000001</v>
      </c>
      <c r="F31" s="197">
        <v>2969.5030000000002</v>
      </c>
      <c r="G31" s="197"/>
      <c r="P31" s="100" t="s">
        <v>45</v>
      </c>
      <c r="Q31" s="196">
        <v>1443425.4396000002</v>
      </c>
      <c r="R31" s="197">
        <v>1430203.7990000001</v>
      </c>
      <c r="S31" s="197">
        <v>1364683.1310000001</v>
      </c>
      <c r="T31" s="197">
        <v>1305230.4180000001</v>
      </c>
      <c r="U31" s="197">
        <v>969930.80700000003</v>
      </c>
      <c r="V31" s="197"/>
      <c r="W31" s="7"/>
      <c r="X31" s="7"/>
    </row>
    <row r="32" spans="1:25" ht="13.5">
      <c r="A32" s="100" t="s">
        <v>47</v>
      </c>
      <c r="B32" s="198"/>
      <c r="C32" s="199"/>
      <c r="D32" s="199">
        <f>D31/C31-1</f>
        <v>-4.6385643093562856E-2</v>
      </c>
      <c r="E32" s="199">
        <f>E31/D31-1</f>
        <v>-5.151698116385528E-2</v>
      </c>
      <c r="F32" s="199"/>
      <c r="G32" s="199"/>
      <c r="P32" s="100" t="s">
        <v>47</v>
      </c>
      <c r="Q32" s="198"/>
      <c r="R32" s="199"/>
      <c r="S32" s="199">
        <f>S31/R31-1</f>
        <v>-4.581211995508061E-2</v>
      </c>
      <c r="T32" s="199">
        <f>T31/S31-1</f>
        <v>-4.3565214260716134E-2</v>
      </c>
      <c r="U32" s="199"/>
      <c r="V32" s="199"/>
      <c r="W32" s="7"/>
      <c r="X32" s="7"/>
    </row>
    <row r="33" spans="1:26" s="73" customFormat="1" ht="15.75">
      <c r="A33" s="73" t="s">
        <v>21</v>
      </c>
      <c r="F33" s="65"/>
      <c r="G33" s="183"/>
      <c r="J33" s="89" t="s">
        <v>21</v>
      </c>
      <c r="P33" s="73" t="s">
        <v>21</v>
      </c>
      <c r="Y33" s="85"/>
      <c r="Z33" s="85"/>
    </row>
    <row r="34" spans="1:26" s="73" customFormat="1" ht="15.75">
      <c r="D34" s="165"/>
      <c r="E34" s="165"/>
      <c r="U34" s="65"/>
      <c r="Y34" s="85"/>
      <c r="Z34" s="85"/>
    </row>
    <row r="35" spans="1:26" s="73" customFormat="1" ht="15.75">
      <c r="Y35" s="85"/>
      <c r="Z35" s="85"/>
    </row>
    <row r="36" spans="1:26" s="73" customFormat="1" ht="23.45" customHeight="1">
      <c r="A36" s="387" t="s">
        <v>58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Y36" s="85"/>
      <c r="Z36" s="85"/>
    </row>
    <row r="37" spans="1:26" s="73" customFormat="1" ht="15.75" customHeight="1">
      <c r="A37" s="387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Y37" s="85"/>
      <c r="Z37" s="85"/>
    </row>
    <row r="38" spans="1:26" s="73" customFormat="1" ht="25.35" customHeight="1"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82"/>
      <c r="Y38" s="85"/>
      <c r="Z38" s="85"/>
    </row>
    <row r="39" spans="1:26" s="70" customFormat="1" ht="18.75">
      <c r="A39" s="79" t="s">
        <v>53</v>
      </c>
      <c r="B39" s="87"/>
      <c r="C39" s="88"/>
      <c r="D39" s="88"/>
      <c r="E39" s="88"/>
      <c r="F39" s="88"/>
      <c r="G39" s="88"/>
      <c r="P39" s="79" t="s">
        <v>54</v>
      </c>
      <c r="Q39" s="81"/>
      <c r="R39" s="82"/>
      <c r="S39" s="82"/>
      <c r="T39" s="82"/>
      <c r="U39" s="82"/>
      <c r="V39" s="82"/>
      <c r="Y39" s="85"/>
      <c r="Z39" s="85"/>
    </row>
    <row r="40" spans="1:26" s="5" customFormat="1" ht="12.75" customHeight="1">
      <c r="A40" s="96" t="s">
        <v>44</v>
      </c>
      <c r="B40" s="79"/>
      <c r="C40" s="97">
        <f>C56/$C$27</f>
        <v>0.19727947408678395</v>
      </c>
      <c r="D40" s="97">
        <f>D56/$D$27</f>
        <v>0.18732522142516433</v>
      </c>
      <c r="E40" s="97">
        <f>E56/$E$27</f>
        <v>0.20076771761105955</v>
      </c>
      <c r="F40" s="6"/>
      <c r="H40" s="392"/>
      <c r="I40" s="392"/>
      <c r="J40" s="392"/>
      <c r="K40" s="392"/>
      <c r="L40" s="392"/>
      <c r="M40" s="392"/>
      <c r="N40" s="58"/>
      <c r="O40" s="2"/>
      <c r="R40" s="6"/>
      <c r="S40" s="6"/>
      <c r="T40" s="6"/>
      <c r="U40" s="6"/>
      <c r="Y40" s="9"/>
      <c r="Z40" s="9"/>
    </row>
    <row r="41" spans="1:26" s="5" customFormat="1" ht="14.65" customHeight="1">
      <c r="A41" s="384" t="s">
        <v>7</v>
      </c>
      <c r="B41" s="381" t="s">
        <v>102</v>
      </c>
      <c r="C41" s="381">
        <v>2021</v>
      </c>
      <c r="D41" s="381">
        <v>2022</v>
      </c>
      <c r="E41" s="381">
        <v>2023</v>
      </c>
      <c r="F41" s="381">
        <v>2024</v>
      </c>
      <c r="G41" s="379" t="s">
        <v>103</v>
      </c>
      <c r="P41" s="384" t="s">
        <v>43</v>
      </c>
      <c r="Q41" s="381" t="s">
        <v>102</v>
      </c>
      <c r="R41" s="381">
        <v>2021</v>
      </c>
      <c r="S41" s="381">
        <v>2022</v>
      </c>
      <c r="T41" s="381">
        <v>2023</v>
      </c>
      <c r="U41" s="381">
        <v>2024</v>
      </c>
      <c r="V41" s="379" t="s">
        <v>103</v>
      </c>
      <c r="Y41" s="9"/>
      <c r="Z41" s="9"/>
    </row>
    <row r="42" spans="1:26" s="5" customFormat="1" ht="18.600000000000001" customHeight="1">
      <c r="A42" s="385"/>
      <c r="B42" s="382"/>
      <c r="C42" s="382"/>
      <c r="D42" s="382"/>
      <c r="E42" s="382"/>
      <c r="F42" s="382"/>
      <c r="G42" s="380"/>
      <c r="J42" s="66"/>
      <c r="K42" s="67"/>
      <c r="L42" s="66"/>
      <c r="M42" s="66"/>
      <c r="N42" s="66"/>
      <c r="O42" s="66"/>
      <c r="P42" s="385"/>
      <c r="Q42" s="382"/>
      <c r="R42" s="382"/>
      <c r="S42" s="382"/>
      <c r="T42" s="382"/>
      <c r="U42" s="382"/>
      <c r="V42" s="380"/>
      <c r="Y42" s="9"/>
      <c r="Z42" s="9"/>
    </row>
    <row r="43" spans="1:26" s="5" customFormat="1" ht="13.5">
      <c r="A43" s="91" t="s">
        <v>9</v>
      </c>
      <c r="B43" s="72">
        <v>6.6510000000000007</v>
      </c>
      <c r="C43" s="72">
        <v>5.5330000000000004</v>
      </c>
      <c r="D43" s="72">
        <v>5.0350000000000001</v>
      </c>
      <c r="E43" s="72">
        <v>4.9539999999999997</v>
      </c>
      <c r="F43" s="72">
        <v>5.3650000000000002</v>
      </c>
      <c r="G43" s="101">
        <f>F43/E43-1</f>
        <v>8.2963262010496752E-2</v>
      </c>
      <c r="H43" s="65"/>
      <c r="J43" s="389"/>
      <c r="K43" s="389"/>
      <c r="L43" s="389"/>
      <c r="M43" s="389"/>
      <c r="N43" s="389"/>
      <c r="O43" s="390"/>
      <c r="P43" s="91" t="s">
        <v>9</v>
      </c>
      <c r="Q43" s="113">
        <v>2068.3132000000001</v>
      </c>
      <c r="R43" s="113">
        <v>1683.7360000000001</v>
      </c>
      <c r="S43" s="113">
        <v>1554.694</v>
      </c>
      <c r="T43" s="113">
        <v>1533.373</v>
      </c>
      <c r="U43" s="113">
        <v>1724.155</v>
      </c>
      <c r="V43" s="209">
        <f>U43/T43-1</f>
        <v>0.12441982479148894</v>
      </c>
      <c r="W43" s="7"/>
      <c r="X43" s="7"/>
      <c r="Y43" s="7"/>
      <c r="Z43" s="9"/>
    </row>
    <row r="44" spans="1:26" s="5" customFormat="1" ht="13.5">
      <c r="A44" s="91" t="s">
        <v>10</v>
      </c>
      <c r="B44" s="72">
        <v>5.8572000000000006</v>
      </c>
      <c r="C44" s="72">
        <v>5.1749999999999998</v>
      </c>
      <c r="D44" s="72">
        <v>4.7610000000000001</v>
      </c>
      <c r="E44" s="72">
        <v>5.093</v>
      </c>
      <c r="F44" s="72">
        <v>4.4889999999999999</v>
      </c>
      <c r="G44" s="101">
        <f t="shared" ref="G44:G51" si="9">F44/E44-1</f>
        <v>-0.11859414883172981</v>
      </c>
      <c r="H44" s="7"/>
      <c r="I44" s="60"/>
      <c r="J44" s="66"/>
      <c r="K44" s="66"/>
      <c r="L44" s="66"/>
      <c r="M44" s="66"/>
      <c r="N44" s="66"/>
      <c r="O44" s="66"/>
      <c r="P44" s="91" t="s">
        <v>10</v>
      </c>
      <c r="Q44" s="113">
        <v>1814.9123999999997</v>
      </c>
      <c r="R44" s="113">
        <v>1578.184</v>
      </c>
      <c r="S44" s="113">
        <v>1464.6610000000001</v>
      </c>
      <c r="T44" s="113">
        <v>1582.8200000000002</v>
      </c>
      <c r="U44" s="113">
        <v>1447.5409999999999</v>
      </c>
      <c r="V44" s="209">
        <f t="shared" ref="V44:V51" si="10">U44/T44-1</f>
        <v>-8.5467077747311881E-2</v>
      </c>
      <c r="W44" s="7"/>
      <c r="X44" s="7"/>
      <c r="Y44" s="7"/>
      <c r="Z44" s="9"/>
    </row>
    <row r="45" spans="1:26" s="5" customFormat="1" ht="13.5">
      <c r="A45" s="91" t="s">
        <v>11</v>
      </c>
      <c r="B45" s="72">
        <v>6.7739999999999991</v>
      </c>
      <c r="C45" s="72">
        <v>5.9950000000000001</v>
      </c>
      <c r="D45" s="72">
        <v>5.5640000000000001</v>
      </c>
      <c r="E45" s="72">
        <v>5.9590000000000005</v>
      </c>
      <c r="F45" s="72">
        <v>4.7140000000000004</v>
      </c>
      <c r="G45" s="101">
        <f t="shared" si="9"/>
        <v>-0.20892767242825983</v>
      </c>
      <c r="H45" s="7"/>
      <c r="I45" s="65"/>
      <c r="J45" s="66"/>
      <c r="K45" s="68"/>
      <c r="L45" s="66"/>
      <c r="M45" s="66"/>
      <c r="N45" s="66"/>
      <c r="O45" s="66"/>
      <c r="P45" s="91" t="s">
        <v>11</v>
      </c>
      <c r="Q45" s="113">
        <v>2122.1587999999997</v>
      </c>
      <c r="R45" s="113">
        <v>1873.3999999999999</v>
      </c>
      <c r="S45" s="113">
        <v>1751.7529999999999</v>
      </c>
      <c r="T45" s="113">
        <v>1894.2529999999999</v>
      </c>
      <c r="U45" s="113">
        <v>1509.55</v>
      </c>
      <c r="V45" s="209">
        <f t="shared" si="10"/>
        <v>-0.20308955561902242</v>
      </c>
      <c r="W45" s="7"/>
      <c r="X45" s="7"/>
      <c r="Y45" s="7"/>
      <c r="Z45" s="9"/>
    </row>
    <row r="46" spans="1:26" s="5" customFormat="1" ht="13.5">
      <c r="A46" s="91" t="s">
        <v>12</v>
      </c>
      <c r="B46" s="72">
        <v>6.5019999999999998</v>
      </c>
      <c r="C46" s="72">
        <v>5.165</v>
      </c>
      <c r="D46" s="72">
        <v>4.8920000000000003</v>
      </c>
      <c r="E46" s="72">
        <v>4.96</v>
      </c>
      <c r="F46" s="72">
        <v>4.5070000000000006</v>
      </c>
      <c r="G46" s="101">
        <f t="shared" si="9"/>
        <v>-9.1330645161290192E-2</v>
      </c>
      <c r="H46" s="7"/>
      <c r="J46" s="69"/>
      <c r="K46" s="66"/>
      <c r="L46" s="66"/>
      <c r="M46" s="66"/>
      <c r="N46" s="66"/>
      <c r="O46" s="66"/>
      <c r="P46" s="91" t="s">
        <v>12</v>
      </c>
      <c r="Q46" s="113">
        <v>2036.5282</v>
      </c>
      <c r="R46" s="113">
        <v>1641.557</v>
      </c>
      <c r="S46" s="113">
        <v>1543.2850000000001</v>
      </c>
      <c r="T46" s="113">
        <v>1569.85</v>
      </c>
      <c r="U46" s="113">
        <v>1440.0709999999999</v>
      </c>
      <c r="V46" s="209">
        <f t="shared" si="10"/>
        <v>-8.2669681816734064E-2</v>
      </c>
      <c r="W46" s="7"/>
      <c r="X46" s="7"/>
      <c r="Y46" s="7"/>
      <c r="Z46" s="9"/>
    </row>
    <row r="47" spans="1:26" s="5" customFormat="1">
      <c r="A47" s="91" t="s">
        <v>13</v>
      </c>
      <c r="B47" s="72">
        <v>6.3255999999999997</v>
      </c>
      <c r="C47" s="72">
        <v>5.3979999999999997</v>
      </c>
      <c r="D47" s="72">
        <v>5.2290000000000001</v>
      </c>
      <c r="E47" s="72">
        <v>4.7910000000000004</v>
      </c>
      <c r="F47" s="72">
        <v>4.4820000000000002</v>
      </c>
      <c r="G47" s="101">
        <f t="shared" si="9"/>
        <v>-6.4495929868503499E-2</v>
      </c>
      <c r="H47" s="7"/>
      <c r="K47" s="6"/>
      <c r="O47" s="10"/>
      <c r="P47" s="91" t="s">
        <v>13</v>
      </c>
      <c r="Q47" s="113">
        <v>1979.7908</v>
      </c>
      <c r="R47" s="113">
        <v>1672.6599999999999</v>
      </c>
      <c r="S47" s="113">
        <v>1643.5350000000001</v>
      </c>
      <c r="T47" s="113">
        <v>1473.5940000000001</v>
      </c>
      <c r="U47" s="113">
        <v>1431.308</v>
      </c>
      <c r="V47" s="209">
        <f t="shared" si="10"/>
        <v>-2.8695828023186931E-2</v>
      </c>
      <c r="W47" s="7"/>
      <c r="X47" s="7"/>
      <c r="Y47" s="7"/>
    </row>
    <row r="48" spans="1:26" s="5" customFormat="1">
      <c r="A48" s="91" t="s">
        <v>14</v>
      </c>
      <c r="B48" s="72">
        <v>6.1218000000000004</v>
      </c>
      <c r="C48" s="72">
        <v>5.7060000000000004</v>
      </c>
      <c r="D48" s="72">
        <v>5.2720000000000002</v>
      </c>
      <c r="E48" s="72">
        <v>4.63</v>
      </c>
      <c r="F48" s="72">
        <v>4.0439999999999996</v>
      </c>
      <c r="G48" s="101">
        <f t="shared" si="9"/>
        <v>-0.12656587473002168</v>
      </c>
      <c r="H48" s="7"/>
      <c r="O48" s="10"/>
      <c r="P48" s="91" t="s">
        <v>14</v>
      </c>
      <c r="Q48" s="113">
        <v>1904.8059999999998</v>
      </c>
      <c r="R48" s="113">
        <v>1812.961</v>
      </c>
      <c r="S48" s="113">
        <v>1649.933</v>
      </c>
      <c r="T48" s="113">
        <v>1475.212</v>
      </c>
      <c r="U48" s="113">
        <v>1284.5450000000001</v>
      </c>
      <c r="V48" s="209">
        <f t="shared" si="10"/>
        <v>-0.1292471861671407</v>
      </c>
      <c r="W48" s="7"/>
      <c r="X48" s="7"/>
      <c r="Y48" s="7"/>
    </row>
    <row r="49" spans="1:26" s="6" customFormat="1" ht="12.95" customHeight="1">
      <c r="A49" s="91" t="s">
        <v>15</v>
      </c>
      <c r="B49" s="72">
        <v>5.7488000000000001</v>
      </c>
      <c r="C49" s="72">
        <v>4.9870000000000001</v>
      </c>
      <c r="D49" s="72">
        <v>4.5469999999999997</v>
      </c>
      <c r="E49" s="72">
        <v>4.335</v>
      </c>
      <c r="F49" s="72">
        <v>4.4079999999999995</v>
      </c>
      <c r="G49" s="101">
        <f t="shared" si="9"/>
        <v>1.6839677047289392E-2</v>
      </c>
      <c r="H49" s="7"/>
      <c r="O49" s="10"/>
      <c r="P49" s="91" t="s">
        <v>15</v>
      </c>
      <c r="Q49" s="113">
        <v>1775.5094000000001</v>
      </c>
      <c r="R49" s="113">
        <v>1576.7760000000001</v>
      </c>
      <c r="S49" s="113">
        <v>1410.711</v>
      </c>
      <c r="T49" s="113">
        <v>1354.866</v>
      </c>
      <c r="U49" s="113">
        <v>1423.057</v>
      </c>
      <c r="V49" s="209">
        <f t="shared" si="10"/>
        <v>5.0330438582118164E-2</v>
      </c>
      <c r="W49" s="7"/>
      <c r="X49" s="7"/>
      <c r="Y49" s="7"/>
    </row>
    <row r="50" spans="1:26" s="5" customFormat="1" ht="12.95" customHeight="1">
      <c r="A50" s="91" t="s">
        <v>16</v>
      </c>
      <c r="B50" s="72">
        <v>6.0923999999999996</v>
      </c>
      <c r="C50" s="72">
        <v>5.3929999999999998</v>
      </c>
      <c r="D50" s="72">
        <v>5.2590000000000003</v>
      </c>
      <c r="E50" s="72">
        <v>4.4000000000000004</v>
      </c>
      <c r="F50" s="72">
        <v>3.8809999999999998</v>
      </c>
      <c r="G50" s="101">
        <f t="shared" si="9"/>
        <v>-0.11795454545454553</v>
      </c>
      <c r="H50" s="7"/>
      <c r="O50" s="10"/>
      <c r="P50" s="91" t="s">
        <v>16</v>
      </c>
      <c r="Q50" s="113">
        <v>1897.8191999999999</v>
      </c>
      <c r="R50" s="113">
        <v>1689.1009999999999</v>
      </c>
      <c r="S50" s="113">
        <v>1611.8140000000001</v>
      </c>
      <c r="T50" s="113">
        <v>1385.5509999999999</v>
      </c>
      <c r="U50" s="113">
        <v>1242.258</v>
      </c>
      <c r="V50" s="209">
        <f t="shared" si="10"/>
        <v>-0.1034195060304528</v>
      </c>
      <c r="W50" s="7"/>
      <c r="X50" s="7"/>
      <c r="Y50" s="7"/>
    </row>
    <row r="51" spans="1:26" s="5" customFormat="1" ht="12.95" customHeight="1">
      <c r="A51" s="91" t="s">
        <v>17</v>
      </c>
      <c r="B51" s="72">
        <v>6.3730000000000002</v>
      </c>
      <c r="C51" s="72">
        <v>5.8159999999999998</v>
      </c>
      <c r="D51" s="72">
        <v>5.1899999999999995</v>
      </c>
      <c r="E51" s="72">
        <v>4.8789999999999996</v>
      </c>
      <c r="F51" s="72">
        <v>4.4690000000000003</v>
      </c>
      <c r="G51" s="101">
        <f t="shared" si="9"/>
        <v>-8.4033613445377964E-2</v>
      </c>
      <c r="H51" s="7"/>
      <c r="O51" s="10"/>
      <c r="P51" s="91" t="s">
        <v>17</v>
      </c>
      <c r="Q51" s="113">
        <v>1963.9405999999999</v>
      </c>
      <c r="R51" s="113">
        <v>1826.752</v>
      </c>
      <c r="S51" s="113">
        <v>1581.9449999999999</v>
      </c>
      <c r="T51" s="113">
        <v>1502.944</v>
      </c>
      <c r="U51" s="113">
        <v>1412.617</v>
      </c>
      <c r="V51" s="209">
        <f t="shared" si="10"/>
        <v>-6.0100043647667523E-2</v>
      </c>
      <c r="W51" s="7"/>
      <c r="X51" s="7"/>
      <c r="Y51" s="7"/>
    </row>
    <row r="52" spans="1:26" s="5" customFormat="1" ht="12.95" customHeight="1">
      <c r="A52" s="91" t="s">
        <v>18</v>
      </c>
      <c r="B52" s="72">
        <v>6.9345999999999988</v>
      </c>
      <c r="C52" s="72">
        <v>5.867</v>
      </c>
      <c r="D52" s="72">
        <v>5.0049999999999999</v>
      </c>
      <c r="E52" s="72">
        <v>5.2709999999999999</v>
      </c>
      <c r="F52" s="72"/>
      <c r="G52" s="101"/>
      <c r="H52" s="7"/>
      <c r="O52" s="10"/>
      <c r="P52" s="91" t="s">
        <v>18</v>
      </c>
      <c r="Q52" s="113">
        <v>2131.17</v>
      </c>
      <c r="R52" s="113">
        <v>1803.9849999999999</v>
      </c>
      <c r="S52" s="113">
        <v>1515.655</v>
      </c>
      <c r="T52" s="113">
        <v>1616.998</v>
      </c>
      <c r="U52" s="113"/>
      <c r="V52" s="209"/>
      <c r="W52" s="7"/>
      <c r="X52" s="7"/>
      <c r="Y52" s="7"/>
    </row>
    <row r="53" spans="1:26" s="5" customFormat="1" ht="12.95" customHeight="1">
      <c r="A53" s="91" t="s">
        <v>19</v>
      </c>
      <c r="B53" s="72">
        <v>6.5662000000000003</v>
      </c>
      <c r="C53" s="72">
        <v>6.157</v>
      </c>
      <c r="D53" s="72">
        <v>4.9569999999999999</v>
      </c>
      <c r="E53" s="72">
        <v>4.9530000000000003</v>
      </c>
      <c r="F53" s="72"/>
      <c r="G53" s="101"/>
      <c r="H53" s="7"/>
      <c r="O53" s="10"/>
      <c r="P53" s="91" t="s">
        <v>19</v>
      </c>
      <c r="Q53" s="113">
        <v>2002.5327999999997</v>
      </c>
      <c r="R53" s="113">
        <v>1904.8149999999998</v>
      </c>
      <c r="S53" s="113">
        <v>1550.2760000000001</v>
      </c>
      <c r="T53" s="113">
        <v>1575.8710000000001</v>
      </c>
      <c r="U53" s="113"/>
      <c r="V53" s="209"/>
      <c r="W53" s="7"/>
      <c r="X53" s="7"/>
      <c r="Y53" s="7"/>
    </row>
    <row r="54" spans="1:26" s="5" customFormat="1" ht="12.95" customHeight="1">
      <c r="A54" s="92" t="s">
        <v>20</v>
      </c>
      <c r="B54" s="72">
        <v>5.7021999999999995</v>
      </c>
      <c r="C54" s="72">
        <v>5.609</v>
      </c>
      <c r="D54" s="72">
        <v>4.3760000000000003</v>
      </c>
      <c r="E54" s="72">
        <v>4.5629999999999997</v>
      </c>
      <c r="F54" s="72"/>
      <c r="G54" s="101"/>
      <c r="H54" s="7"/>
      <c r="K54" s="1"/>
      <c r="O54" s="10"/>
      <c r="P54" s="92" t="s">
        <v>20</v>
      </c>
      <c r="Q54" s="113">
        <v>1764.9146000000001</v>
      </c>
      <c r="R54" s="113">
        <v>1766.3340000000001</v>
      </c>
      <c r="S54" s="113">
        <v>1371.3630000000001</v>
      </c>
      <c r="T54" s="113">
        <v>1431.5</v>
      </c>
      <c r="U54" s="113"/>
      <c r="V54" s="209"/>
      <c r="W54" s="7"/>
      <c r="X54" s="7"/>
      <c r="Y54" s="7"/>
    </row>
    <row r="55" spans="1:26" s="5" customFormat="1" ht="12.95" customHeight="1">
      <c r="A55" s="93" t="s">
        <v>48</v>
      </c>
      <c r="B55" s="71">
        <f>SUM(B43:B48)</f>
        <v>38.2316</v>
      </c>
      <c r="C55" s="71">
        <f t="shared" ref="C55" si="11">SUM(C43:C48)</f>
        <v>32.972000000000001</v>
      </c>
      <c r="D55" s="71">
        <f>SUM(D43:D48)</f>
        <v>30.753</v>
      </c>
      <c r="E55" s="71">
        <f t="shared" ref="E55:F55" si="12">SUM(E43:E48)</f>
        <v>30.387</v>
      </c>
      <c r="F55" s="71">
        <f t="shared" si="12"/>
        <v>27.600999999999999</v>
      </c>
      <c r="G55" s="185"/>
      <c r="H55" s="7"/>
      <c r="K55" s="1"/>
      <c r="O55" s="10"/>
      <c r="P55" s="93" t="s">
        <v>48</v>
      </c>
      <c r="Q55" s="71">
        <f>SUM(Q43:Q48)</f>
        <v>11926.509399999999</v>
      </c>
      <c r="R55" s="71">
        <f t="shared" ref="R55" si="13">SUM(R43:R48)</f>
        <v>10262.498</v>
      </c>
      <c r="S55" s="71">
        <f>SUM(S43:S48)</f>
        <v>9607.8610000000008</v>
      </c>
      <c r="T55" s="71">
        <f t="shared" ref="T55:U55" si="14">SUM(T43:T48)</f>
        <v>9529.1020000000008</v>
      </c>
      <c r="U55" s="71">
        <f t="shared" si="14"/>
        <v>8837.17</v>
      </c>
      <c r="V55" s="185"/>
      <c r="W55" s="7"/>
      <c r="X55" s="7"/>
      <c r="Y55" s="7"/>
    </row>
    <row r="56" spans="1:26" s="5" customFormat="1" ht="12.95" customHeight="1">
      <c r="A56" s="93" t="s">
        <v>40</v>
      </c>
      <c r="B56" s="71">
        <f>SUM(B43:B54)</f>
        <v>75.648799999999994</v>
      </c>
      <c r="C56" s="71">
        <f t="shared" ref="C56:E56" si="15">SUM(C43:C54)</f>
        <v>66.801000000000002</v>
      </c>
      <c r="D56" s="71">
        <f t="shared" si="15"/>
        <v>60.086999999999996</v>
      </c>
      <c r="E56" s="71">
        <f t="shared" si="15"/>
        <v>58.788000000000004</v>
      </c>
      <c r="F56" s="71"/>
      <c r="G56" s="185"/>
      <c r="I56" s="60"/>
      <c r="J56" s="10"/>
      <c r="K56" s="1"/>
      <c r="P56" s="93" t="s">
        <v>40</v>
      </c>
      <c r="Q56" s="71">
        <f>SUM(Q43:Q54)</f>
        <v>23462.395999999997</v>
      </c>
      <c r="R56" s="71">
        <f t="shared" ref="R56:T56" si="16">SUM(R43:R54)</f>
        <v>20830.260999999999</v>
      </c>
      <c r="S56" s="71">
        <f t="shared" si="16"/>
        <v>18649.625000000004</v>
      </c>
      <c r="T56" s="71">
        <f t="shared" si="16"/>
        <v>18396.831999999999</v>
      </c>
      <c r="U56" s="71"/>
      <c r="V56" s="185"/>
      <c r="W56" s="7"/>
      <c r="X56" s="7"/>
      <c r="Y56" s="7"/>
    </row>
    <row r="57" spans="1:26" s="5" customFormat="1" ht="12.95" customHeight="1">
      <c r="A57" s="94" t="s">
        <v>41</v>
      </c>
      <c r="B57" s="90"/>
      <c r="C57" s="90"/>
      <c r="D57" s="208">
        <f>D56/C56-1</f>
        <v>-0.10050747743297261</v>
      </c>
      <c r="E57" s="208">
        <f>E56/D56-1</f>
        <v>-2.1618652953217743E-2</v>
      </c>
      <c r="F57" s="90"/>
      <c r="G57" s="202">
        <f>(F43+F44+F45+F46+F47+F48+F49+F50+F51)/(E43+E44+E45+E46+E47+E48+E49+E50+E51)-1</f>
        <v>-8.277084611713359E-2</v>
      </c>
      <c r="I57" s="60"/>
      <c r="J57" s="10"/>
      <c r="K57" s="1"/>
      <c r="P57" s="94" t="s">
        <v>41</v>
      </c>
      <c r="Q57" s="90"/>
      <c r="R57" s="90"/>
      <c r="S57" s="208">
        <f>S56/R56-1</f>
        <v>-0.10468596624881443</v>
      </c>
      <c r="T57" s="208">
        <f>T56/S56-1</f>
        <v>-1.3554857001146448E-2</v>
      </c>
      <c r="U57" s="90"/>
      <c r="V57" s="202">
        <f>(U43+U44+U45+U46+U47+U48+U49+U50+U51)/(T43+T44+T45+T46+T47+T48+T49+T50+T51)-1</f>
        <v>-6.2251828158841227E-2</v>
      </c>
      <c r="W57" s="7"/>
      <c r="X57" s="7"/>
      <c r="Y57" s="7"/>
    </row>
    <row r="58" spans="1:26" s="5" customFormat="1" ht="12.95" customHeight="1">
      <c r="A58" s="6"/>
      <c r="B58" s="61"/>
      <c r="C58" s="64"/>
      <c r="D58" s="64"/>
      <c r="E58" s="64"/>
      <c r="F58" s="64"/>
      <c r="G58" s="62"/>
      <c r="I58" s="60"/>
      <c r="J58" s="10"/>
      <c r="K58" s="1"/>
      <c r="P58" s="6"/>
      <c r="Q58" s="61"/>
      <c r="R58" s="61"/>
      <c r="S58" s="61"/>
      <c r="T58" s="61"/>
      <c r="U58" s="61"/>
      <c r="V58" s="62"/>
      <c r="W58" s="7"/>
      <c r="X58" s="7"/>
      <c r="Y58" s="7"/>
    </row>
    <row r="59" spans="1:26" s="73" customFormat="1" ht="15.75">
      <c r="A59" s="73" t="s">
        <v>21</v>
      </c>
      <c r="J59" s="89"/>
      <c r="P59" s="73" t="s">
        <v>21</v>
      </c>
      <c r="Y59" s="85"/>
      <c r="Z59" s="85"/>
    </row>
    <row r="66" spans="5:5" ht="13.5">
      <c r="E66" s="70"/>
    </row>
  </sheetData>
  <sheetProtection selectLockedCells="1" selectUnlockedCells="1"/>
  <mergeCells count="40">
    <mergeCell ref="A9:G9"/>
    <mergeCell ref="P9:V9"/>
    <mergeCell ref="I11:O11"/>
    <mergeCell ref="J43:O43"/>
    <mergeCell ref="R41:R42"/>
    <mergeCell ref="P41:P42"/>
    <mergeCell ref="I13:K13"/>
    <mergeCell ref="A36:V36"/>
    <mergeCell ref="C38:P38"/>
    <mergeCell ref="H40:M40"/>
    <mergeCell ref="U12:U13"/>
    <mergeCell ref="F41:F42"/>
    <mergeCell ref="D41:D42"/>
    <mergeCell ref="U41:U42"/>
    <mergeCell ref="B41:B42"/>
    <mergeCell ref="C12:C13"/>
    <mergeCell ref="C41:C42"/>
    <mergeCell ref="F12:F13"/>
    <mergeCell ref="V41:V42"/>
    <mergeCell ref="I9:M9"/>
    <mergeCell ref="Q41:Q42"/>
    <mergeCell ref="P12:P13"/>
    <mergeCell ref="Q12:Q13"/>
    <mergeCell ref="I10:O10"/>
    <mergeCell ref="A37:V37"/>
    <mergeCell ref="G41:G42"/>
    <mergeCell ref="A41:A42"/>
    <mergeCell ref="R12:R13"/>
    <mergeCell ref="A10:G10"/>
    <mergeCell ref="A12:A13"/>
    <mergeCell ref="B12:B13"/>
    <mergeCell ref="S12:S13"/>
    <mergeCell ref="G12:G13"/>
    <mergeCell ref="V12:V13"/>
    <mergeCell ref="D12:D13"/>
    <mergeCell ref="S41:S42"/>
    <mergeCell ref="E12:E13"/>
    <mergeCell ref="T12:T13"/>
    <mergeCell ref="E41:E42"/>
    <mergeCell ref="T41:T42"/>
  </mergeCells>
  <conditionalFormatting sqref="F14:F25">
    <cfRule type="cellIs" dxfId="45" priority="9" operator="between">
      <formula>0</formula>
      <formula>0</formula>
    </cfRule>
  </conditionalFormatting>
  <conditionalFormatting sqref="G14:G25">
    <cfRule type="cellIs" dxfId="44" priority="8" operator="between">
      <formula>0</formula>
      <formula>0</formula>
    </cfRule>
  </conditionalFormatting>
  <conditionalFormatting sqref="U14:U25">
    <cfRule type="cellIs" dxfId="43" priority="7" operator="between">
      <formula>0</formula>
      <formula>0</formula>
    </cfRule>
  </conditionalFormatting>
  <conditionalFormatting sqref="V14:V25">
    <cfRule type="cellIs" dxfId="42" priority="6" operator="between">
      <formula>0</formula>
      <formula>0</formula>
    </cfRule>
  </conditionalFormatting>
  <conditionalFormatting sqref="U43:U54">
    <cfRule type="cellIs" dxfId="41" priority="5" operator="between">
      <formula>0</formula>
      <formula>0</formula>
    </cfRule>
  </conditionalFormatting>
  <conditionalFormatting sqref="F43:F54">
    <cfRule type="cellIs" dxfId="40" priority="3" operator="between">
      <formula>0</formula>
      <formula>0</formula>
    </cfRule>
  </conditionalFormatting>
  <conditionalFormatting sqref="G43:G54">
    <cfRule type="cellIs" dxfId="39" priority="2" operator="between">
      <formula>0</formula>
      <formula>0</formula>
    </cfRule>
  </conditionalFormatting>
  <conditionalFormatting sqref="V43:V54">
    <cfRule type="cellIs" dxfId="38" priority="1" operator="between">
      <formula>0</formula>
      <formula>0</formula>
    </cfRule>
  </conditionalFormatting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="90" zoomScaleNormal="90" workbookViewId="0">
      <selection activeCell="R1" sqref="R1"/>
    </sheetView>
  </sheetViews>
  <sheetFormatPr baseColWidth="10" defaultColWidth="11.5703125" defaultRowHeight="12.75"/>
  <cols>
    <col min="1" max="1" width="32.7109375" style="1" customWidth="1"/>
    <col min="2" max="3" width="9.140625" style="1" customWidth="1"/>
    <col min="4" max="4" width="7.85546875" style="1" customWidth="1"/>
    <col min="5" max="5" width="8.7109375" style="1" customWidth="1"/>
    <col min="6" max="6" width="7.85546875" style="1" customWidth="1"/>
    <col min="7" max="7" width="12.5703125" style="1" customWidth="1"/>
    <col min="8" max="15" width="11.5703125" style="1"/>
    <col min="16" max="16" width="19.28515625" style="1" customWidth="1"/>
    <col min="17" max="17" width="9.28515625" style="1" customWidth="1"/>
    <col min="18" max="21" width="7.85546875" style="2" customWidth="1"/>
    <col min="22" max="22" width="10.85546875" style="2" customWidth="1"/>
    <col min="23" max="23" width="7.85546875" style="1" customWidth="1"/>
    <col min="24" max="24" width="6.28515625" style="1" customWidth="1"/>
    <col min="25" max="25" width="6.85546875" style="1" customWidth="1"/>
    <col min="26" max="16384" width="11.5703125" style="1"/>
  </cols>
  <sheetData>
    <row r="1" spans="1:25" ht="15">
      <c r="P1" s="362"/>
      <c r="R1" s="361" t="str">
        <f>HYPERLINK("#'"&amp;"Méthodologie&amp;navigation"&amp;"'!A1","Retour Méthodologie&amp;navigation")</f>
        <v>Retour Méthodologie&amp;navigation</v>
      </c>
    </row>
    <row r="6" spans="1:25">
      <c r="M6" s="27"/>
      <c r="Q6" s="2"/>
    </row>
    <row r="7" spans="1:25" s="76" customFormat="1" ht="18.75">
      <c r="A7" s="75" t="s">
        <v>172</v>
      </c>
      <c r="B7" s="75"/>
      <c r="C7" s="75"/>
      <c r="Q7" s="77"/>
      <c r="R7" s="77"/>
      <c r="S7" s="77"/>
      <c r="T7" s="77"/>
      <c r="U7" s="77"/>
      <c r="V7" s="77"/>
    </row>
    <row r="9" spans="1:25" ht="12" customHeight="1">
      <c r="A9" s="388" t="s">
        <v>55</v>
      </c>
      <c r="B9" s="388"/>
      <c r="C9" s="388"/>
      <c r="D9" s="388"/>
      <c r="E9" s="388"/>
      <c r="F9" s="388"/>
      <c r="G9" s="388"/>
      <c r="I9" s="393"/>
      <c r="J9" s="393"/>
      <c r="K9" s="393"/>
      <c r="L9" s="393"/>
      <c r="M9" s="393"/>
      <c r="N9" s="59"/>
      <c r="P9" s="388" t="s">
        <v>55</v>
      </c>
      <c r="Q9" s="388"/>
      <c r="R9" s="388"/>
      <c r="S9" s="388"/>
      <c r="T9" s="388"/>
      <c r="U9" s="388"/>
      <c r="V9" s="388"/>
    </row>
    <row r="10" spans="1:25" s="70" customFormat="1" ht="19.149999999999999" customHeight="1">
      <c r="A10" s="388" t="s">
        <v>49</v>
      </c>
      <c r="B10" s="388"/>
      <c r="C10" s="388"/>
      <c r="D10" s="388"/>
      <c r="E10" s="388"/>
      <c r="F10" s="388"/>
      <c r="G10" s="388"/>
      <c r="H10" s="386" t="str">
        <f>CONCATENATE("Evolution des volumes de"," ",A9," abattus : ",TEXT(T28,"0,0%")," entre 2022 et 2023")</f>
        <v>Evolution des volumes de Total vaches abattus : -13,5% entre 2022 et 2023</v>
      </c>
      <c r="I10" s="386"/>
      <c r="J10" s="386"/>
      <c r="K10" s="386"/>
      <c r="L10" s="386"/>
      <c r="M10" s="386"/>
      <c r="N10" s="386"/>
      <c r="P10" s="80" t="s">
        <v>50</v>
      </c>
      <c r="Q10" s="81"/>
      <c r="R10" s="74"/>
      <c r="S10" s="74"/>
      <c r="T10" s="74"/>
      <c r="U10" s="74"/>
      <c r="V10" s="74"/>
    </row>
    <row r="11" spans="1:25" s="5" customFormat="1" ht="21" customHeight="1">
      <c r="D11" s="6"/>
      <c r="E11" s="6"/>
      <c r="F11" s="6"/>
      <c r="H11" s="386" t="str">
        <f>CONCATENATE(TEXT(V28,"0,0%"), "sur les 9 premiers mois de l'année en 2023 et 2024")</f>
        <v>-3,7%sur les 9 premiers mois de l'année en 2023 et 2024</v>
      </c>
      <c r="I11" s="386"/>
      <c r="J11" s="386"/>
      <c r="K11" s="386"/>
      <c r="L11" s="386"/>
      <c r="M11" s="386"/>
      <c r="N11" s="386"/>
      <c r="R11" s="46"/>
      <c r="S11" s="46"/>
      <c r="T11" s="46"/>
      <c r="U11" s="46"/>
      <c r="V11" s="47"/>
    </row>
    <row r="12" spans="1:25" s="5" customFormat="1" ht="14.85" customHeight="1">
      <c r="A12" s="384" t="s">
        <v>7</v>
      </c>
      <c r="B12" s="394" t="s">
        <v>102</v>
      </c>
      <c r="C12" s="381">
        <v>2021</v>
      </c>
      <c r="D12" s="381">
        <v>2022</v>
      </c>
      <c r="E12" s="381">
        <v>2023</v>
      </c>
      <c r="F12" s="381">
        <v>2024</v>
      </c>
      <c r="G12" s="379" t="s">
        <v>103</v>
      </c>
      <c r="P12" s="384" t="s">
        <v>43</v>
      </c>
      <c r="Q12" s="381" t="s">
        <v>102</v>
      </c>
      <c r="R12" s="381">
        <v>2021</v>
      </c>
      <c r="S12" s="381">
        <v>2022</v>
      </c>
      <c r="T12" s="381">
        <v>2023</v>
      </c>
      <c r="U12" s="381">
        <v>2024</v>
      </c>
      <c r="V12" s="379" t="s">
        <v>103</v>
      </c>
    </row>
    <row r="13" spans="1:25" s="5" customFormat="1" ht="23.1" customHeight="1">
      <c r="A13" s="385"/>
      <c r="B13" s="395"/>
      <c r="C13" s="382"/>
      <c r="D13" s="382"/>
      <c r="E13" s="382"/>
      <c r="F13" s="382"/>
      <c r="G13" s="380"/>
      <c r="I13" s="396"/>
      <c r="J13" s="396"/>
      <c r="K13" s="396"/>
      <c r="P13" s="385"/>
      <c r="Q13" s="382"/>
      <c r="R13" s="382"/>
      <c r="S13" s="382"/>
      <c r="T13" s="382"/>
      <c r="U13" s="382"/>
      <c r="V13" s="380"/>
    </row>
    <row r="14" spans="1:25" s="5" customFormat="1">
      <c r="A14" s="91" t="s">
        <v>9</v>
      </c>
      <c r="B14" s="72">
        <v>11.837399999999999</v>
      </c>
      <c r="C14" s="72">
        <v>9.5440000000000005</v>
      </c>
      <c r="D14" s="72">
        <v>9.0579999999999998</v>
      </c>
      <c r="E14" s="72">
        <v>8.8990000000000009</v>
      </c>
      <c r="F14" s="72">
        <v>8.077</v>
      </c>
      <c r="G14" s="101">
        <f>F14/E14-1</f>
        <v>-9.2369929205528778E-2</v>
      </c>
      <c r="H14" s="8"/>
      <c r="O14" s="11"/>
      <c r="P14" s="91" t="s">
        <v>9</v>
      </c>
      <c r="Q14" s="113">
        <v>4427.8011999999999</v>
      </c>
      <c r="R14" s="113">
        <v>3710.06</v>
      </c>
      <c r="S14" s="113">
        <v>3520.444</v>
      </c>
      <c r="T14" s="113">
        <v>3447.99</v>
      </c>
      <c r="U14" s="113">
        <v>3153.681</v>
      </c>
      <c r="V14" s="101">
        <f>U14/T14-1</f>
        <v>-8.5356686069275045E-2</v>
      </c>
      <c r="W14" s="7"/>
      <c r="X14" s="7"/>
      <c r="Y14" s="7"/>
    </row>
    <row r="15" spans="1:25" s="5" customFormat="1">
      <c r="A15" s="91" t="s">
        <v>10</v>
      </c>
      <c r="B15" s="72">
        <v>10.149799999999999</v>
      </c>
      <c r="C15" s="72">
        <v>8.7889999999999997</v>
      </c>
      <c r="D15" s="72">
        <v>8.5210000000000008</v>
      </c>
      <c r="E15" s="72">
        <v>8.14</v>
      </c>
      <c r="F15" s="72">
        <v>7.7969999999999997</v>
      </c>
      <c r="G15" s="101">
        <f t="shared" ref="G15:G22" si="0">F15/E15-1</f>
        <v>-4.2137592137592272E-2</v>
      </c>
      <c r="H15" s="8"/>
      <c r="O15" s="11"/>
      <c r="P15" s="91" t="s">
        <v>10</v>
      </c>
      <c r="Q15" s="113">
        <v>3819.1457999999998</v>
      </c>
      <c r="R15" s="113">
        <v>3436.384</v>
      </c>
      <c r="S15" s="113">
        <v>3288.4189999999999</v>
      </c>
      <c r="T15" s="113">
        <v>3158.386</v>
      </c>
      <c r="U15" s="113">
        <v>3055.5329999999999</v>
      </c>
      <c r="V15" s="101">
        <f t="shared" ref="V15:V22" si="1">U15/T15-1</f>
        <v>-3.2565050630290249E-2</v>
      </c>
      <c r="W15" s="7"/>
      <c r="X15" s="7"/>
      <c r="Y15" s="7"/>
    </row>
    <row r="16" spans="1:25" s="5" customFormat="1">
      <c r="A16" s="91" t="s">
        <v>11</v>
      </c>
      <c r="B16" s="72">
        <v>11.518199999999998</v>
      </c>
      <c r="C16" s="72">
        <v>10.260999999999999</v>
      </c>
      <c r="D16" s="72">
        <v>10.278</v>
      </c>
      <c r="E16" s="72">
        <v>9.3580000000000005</v>
      </c>
      <c r="F16" s="72">
        <v>7.7490000000000006</v>
      </c>
      <c r="G16" s="101">
        <f t="shared" si="0"/>
        <v>-0.17193844838640737</v>
      </c>
      <c r="H16" s="8"/>
      <c r="O16" s="11"/>
      <c r="P16" s="91" t="s">
        <v>11</v>
      </c>
      <c r="Q16" s="113">
        <v>4386.6878000000006</v>
      </c>
      <c r="R16" s="113">
        <v>4059.0879999999997</v>
      </c>
      <c r="S16" s="113">
        <v>4016.1679999999997</v>
      </c>
      <c r="T16" s="113">
        <v>3700.95</v>
      </c>
      <c r="U16" s="113">
        <v>3080.1619999999998</v>
      </c>
      <c r="V16" s="101">
        <f t="shared" si="1"/>
        <v>-0.16773747281103502</v>
      </c>
      <c r="W16" s="7"/>
      <c r="X16" s="7"/>
      <c r="Y16" s="7"/>
    </row>
    <row r="17" spans="1:25" s="5" customFormat="1">
      <c r="A17" s="91" t="s">
        <v>12</v>
      </c>
      <c r="B17" s="72">
        <v>10.6684</v>
      </c>
      <c r="C17" s="72">
        <v>9.31</v>
      </c>
      <c r="D17" s="72">
        <v>9.25</v>
      </c>
      <c r="E17" s="72">
        <v>7.4859999999999998</v>
      </c>
      <c r="F17" s="72">
        <v>7.6680000000000001</v>
      </c>
      <c r="G17" s="101">
        <f t="shared" si="0"/>
        <v>2.4312049158429216E-2</v>
      </c>
      <c r="H17" s="8"/>
      <c r="O17" s="11"/>
      <c r="P17" s="91" t="s">
        <v>12</v>
      </c>
      <c r="Q17" s="113">
        <v>4105.4034000000001</v>
      </c>
      <c r="R17" s="113">
        <v>3713.2950000000001</v>
      </c>
      <c r="S17" s="113">
        <v>3660.4749999999999</v>
      </c>
      <c r="T17" s="113">
        <v>2970.1770000000001</v>
      </c>
      <c r="U17" s="113">
        <v>3051.9859999999999</v>
      </c>
      <c r="V17" s="101">
        <f t="shared" si="1"/>
        <v>2.7543476365213149E-2</v>
      </c>
      <c r="W17" s="7"/>
      <c r="X17" s="7"/>
      <c r="Y17" s="7"/>
    </row>
    <row r="18" spans="1:25" s="5" customFormat="1">
      <c r="A18" s="91" t="s">
        <v>13</v>
      </c>
      <c r="B18" s="72">
        <v>10.478999999999999</v>
      </c>
      <c r="C18" s="72">
        <v>8.7690000000000001</v>
      </c>
      <c r="D18" s="72">
        <v>9.11</v>
      </c>
      <c r="E18" s="72">
        <v>7.577</v>
      </c>
      <c r="F18" s="72">
        <v>7.9749999999999996</v>
      </c>
      <c r="G18" s="101">
        <f t="shared" si="0"/>
        <v>5.2527385508776447E-2</v>
      </c>
      <c r="H18" s="8"/>
      <c r="O18" s="11"/>
      <c r="P18" s="91" t="s">
        <v>13</v>
      </c>
      <c r="Q18" s="113">
        <v>4062.5872000000004</v>
      </c>
      <c r="R18" s="113">
        <v>3509.0189999999998</v>
      </c>
      <c r="S18" s="113">
        <v>3632.4179999999997</v>
      </c>
      <c r="T18" s="113">
        <v>3070.97</v>
      </c>
      <c r="U18" s="113">
        <v>3208.2060000000001</v>
      </c>
      <c r="V18" s="101">
        <f t="shared" si="1"/>
        <v>4.4688160418369538E-2</v>
      </c>
      <c r="W18" s="7"/>
      <c r="X18" s="7"/>
      <c r="Y18" s="7"/>
    </row>
    <row r="19" spans="1:25" s="5" customFormat="1">
      <c r="A19" s="91" t="s">
        <v>14</v>
      </c>
      <c r="B19" s="72">
        <v>10.4862</v>
      </c>
      <c r="C19" s="72">
        <v>9.609</v>
      </c>
      <c r="D19" s="72">
        <v>9.65</v>
      </c>
      <c r="E19" s="72">
        <v>7.9089999999999998</v>
      </c>
      <c r="F19" s="72">
        <v>7.0110000000000001</v>
      </c>
      <c r="G19" s="101">
        <f t="shared" si="0"/>
        <v>-0.11354153496017194</v>
      </c>
      <c r="H19" s="8"/>
      <c r="O19" s="11"/>
      <c r="P19" s="91" t="s">
        <v>14</v>
      </c>
      <c r="Q19" s="113">
        <v>4032.6694000000002</v>
      </c>
      <c r="R19" s="113">
        <v>3823.1590000000001</v>
      </c>
      <c r="S19" s="113">
        <v>3744.1260000000002</v>
      </c>
      <c r="T19" s="113">
        <v>3175.3310000000001</v>
      </c>
      <c r="U19" s="113">
        <v>2793.857</v>
      </c>
      <c r="V19" s="101">
        <f t="shared" si="1"/>
        <v>-0.12013676684414953</v>
      </c>
      <c r="W19" s="7"/>
      <c r="X19" s="7"/>
      <c r="Y19" s="7"/>
    </row>
    <row r="20" spans="1:25" s="6" customFormat="1" ht="12.95" customHeight="1">
      <c r="A20" s="91" t="s">
        <v>15</v>
      </c>
      <c r="B20" s="72">
        <v>10.755599999999999</v>
      </c>
      <c r="C20" s="72">
        <v>9.5300000000000011</v>
      </c>
      <c r="D20" s="72">
        <v>9.0440000000000005</v>
      </c>
      <c r="E20" s="72">
        <v>7.1029999999999998</v>
      </c>
      <c r="F20" s="72">
        <v>7.83</v>
      </c>
      <c r="G20" s="101">
        <f t="shared" si="0"/>
        <v>0.10235111924538942</v>
      </c>
      <c r="H20" s="8"/>
      <c r="O20" s="11"/>
      <c r="P20" s="91" t="s">
        <v>15</v>
      </c>
      <c r="Q20" s="113">
        <v>4164.2018000000007</v>
      </c>
      <c r="R20" s="113">
        <v>3813.317</v>
      </c>
      <c r="S20" s="113">
        <v>3548.6419999999998</v>
      </c>
      <c r="T20" s="113">
        <v>2843.1089999999999</v>
      </c>
      <c r="U20" s="113">
        <v>3130.6689999999999</v>
      </c>
      <c r="V20" s="101">
        <f t="shared" si="1"/>
        <v>0.10114279825360195</v>
      </c>
      <c r="W20" s="7"/>
      <c r="X20" s="7"/>
      <c r="Y20" s="7"/>
    </row>
    <row r="21" spans="1:25" s="5" customFormat="1" ht="12.95" customHeight="1">
      <c r="A21" s="91" t="s">
        <v>16</v>
      </c>
      <c r="B21" s="72">
        <v>11.3178</v>
      </c>
      <c r="C21" s="72">
        <v>9.3469999999999995</v>
      </c>
      <c r="D21" s="72">
        <v>10.124000000000001</v>
      </c>
      <c r="E21" s="72">
        <v>7.9</v>
      </c>
      <c r="F21" s="72">
        <v>7.5090000000000003</v>
      </c>
      <c r="G21" s="101">
        <f t="shared" si="0"/>
        <v>-4.9493670886075924E-2</v>
      </c>
      <c r="H21" s="8"/>
      <c r="O21" s="11"/>
      <c r="P21" s="91" t="s">
        <v>32</v>
      </c>
      <c r="Q21" s="113">
        <v>4324.4809999999998</v>
      </c>
      <c r="R21" s="113">
        <v>3728.837</v>
      </c>
      <c r="S21" s="113">
        <v>3909.308</v>
      </c>
      <c r="T21" s="113">
        <v>3153.0990000000002</v>
      </c>
      <c r="U21" s="113">
        <v>2984.96</v>
      </c>
      <c r="V21" s="101">
        <f t="shared" si="1"/>
        <v>-5.3324998675905899E-2</v>
      </c>
      <c r="W21" s="7"/>
      <c r="X21" s="7"/>
      <c r="Y21" s="7"/>
    </row>
    <row r="22" spans="1:25" s="5" customFormat="1" ht="12.95" customHeight="1">
      <c r="A22" s="91" t="s">
        <v>17</v>
      </c>
      <c r="B22" s="72">
        <v>11.362200000000001</v>
      </c>
      <c r="C22" s="72">
        <v>10.244999999999999</v>
      </c>
      <c r="D22" s="72">
        <v>9.8550000000000004</v>
      </c>
      <c r="E22" s="72">
        <v>7.7770000000000001</v>
      </c>
      <c r="F22" s="72">
        <v>7.83</v>
      </c>
      <c r="G22" s="101">
        <f t="shared" si="0"/>
        <v>6.8149672110067172E-3</v>
      </c>
      <c r="H22" s="8"/>
      <c r="O22" s="11"/>
      <c r="P22" s="91" t="s">
        <v>17</v>
      </c>
      <c r="Q22" s="113">
        <v>4241.8474000000006</v>
      </c>
      <c r="R22" s="113">
        <v>3958.5740000000001</v>
      </c>
      <c r="S22" s="113">
        <v>3756.9380000000001</v>
      </c>
      <c r="T22" s="113">
        <v>3013.1039999999998</v>
      </c>
      <c r="U22" s="113">
        <v>3024.335</v>
      </c>
      <c r="V22" s="101">
        <f t="shared" si="1"/>
        <v>3.7273854470341039E-3</v>
      </c>
      <c r="W22" s="7"/>
      <c r="X22" s="7"/>
      <c r="Y22" s="7"/>
    </row>
    <row r="23" spans="1:25" s="5" customFormat="1" ht="12.95" customHeight="1">
      <c r="A23" s="91" t="s">
        <v>18</v>
      </c>
      <c r="B23" s="72">
        <v>12.0398</v>
      </c>
      <c r="C23" s="72">
        <v>10.023</v>
      </c>
      <c r="D23" s="72">
        <v>8.9480000000000004</v>
      </c>
      <c r="E23" s="72">
        <v>8.1620000000000008</v>
      </c>
      <c r="F23" s="72"/>
      <c r="G23" s="101"/>
      <c r="H23" s="8"/>
      <c r="O23" s="11"/>
      <c r="P23" s="91" t="s">
        <v>18</v>
      </c>
      <c r="Q23" s="113">
        <v>4469.7297999999992</v>
      </c>
      <c r="R23" s="113">
        <v>3852.18</v>
      </c>
      <c r="S23" s="113">
        <v>3389.4609999999998</v>
      </c>
      <c r="T23" s="113">
        <v>3148.1769999999997</v>
      </c>
      <c r="U23" s="113"/>
      <c r="V23" s="101"/>
      <c r="W23" s="7"/>
      <c r="X23" s="7"/>
      <c r="Y23" s="7"/>
    </row>
    <row r="24" spans="1:25" s="5" customFormat="1" ht="12.95" customHeight="1">
      <c r="A24" s="91" t="s">
        <v>19</v>
      </c>
      <c r="B24" s="72">
        <v>11.8194</v>
      </c>
      <c r="C24" s="72">
        <v>10.864000000000001</v>
      </c>
      <c r="D24" s="72">
        <v>9.7579999999999991</v>
      </c>
      <c r="E24" s="72">
        <v>8.3040000000000003</v>
      </c>
      <c r="F24" s="72"/>
      <c r="G24" s="203"/>
      <c r="H24" s="8"/>
      <c r="O24" s="11"/>
      <c r="P24" s="91" t="s">
        <v>19</v>
      </c>
      <c r="Q24" s="113">
        <v>4368.1229999999996</v>
      </c>
      <c r="R24" s="113">
        <v>4123.2719999999999</v>
      </c>
      <c r="S24" s="113">
        <v>3730.9770000000003</v>
      </c>
      <c r="T24" s="113">
        <v>3192.3580000000002</v>
      </c>
      <c r="U24" s="113"/>
      <c r="V24" s="203"/>
      <c r="W24" s="7"/>
      <c r="X24" s="7"/>
      <c r="Y24" s="7"/>
    </row>
    <row r="25" spans="1:25" s="5" customFormat="1" ht="12.95" customHeight="1">
      <c r="A25" s="92" t="s">
        <v>20</v>
      </c>
      <c r="B25" s="72">
        <v>10.740599999999999</v>
      </c>
      <c r="C25" s="72">
        <v>10.417</v>
      </c>
      <c r="D25" s="72">
        <v>8.7919999999999998</v>
      </c>
      <c r="E25" s="72">
        <v>7.2190000000000003</v>
      </c>
      <c r="F25" s="72"/>
      <c r="G25" s="203"/>
      <c r="H25" s="8"/>
      <c r="O25" s="11"/>
      <c r="P25" s="92" t="s">
        <v>20</v>
      </c>
      <c r="Q25" s="113">
        <v>4055.6824000000001</v>
      </c>
      <c r="R25" s="113">
        <v>3990.12</v>
      </c>
      <c r="S25" s="113">
        <v>3394.7400000000002</v>
      </c>
      <c r="T25" s="113">
        <v>2834.951</v>
      </c>
      <c r="U25" s="113"/>
      <c r="V25" s="203"/>
      <c r="W25" s="7"/>
      <c r="X25" s="7"/>
      <c r="Y25" s="7"/>
    </row>
    <row r="26" spans="1:25" s="5" customFormat="1" ht="12.95" customHeight="1">
      <c r="A26" s="93" t="s">
        <v>48</v>
      </c>
      <c r="B26" s="71">
        <f>SUM(B14:B19)</f>
        <v>65.138999999999996</v>
      </c>
      <c r="C26" s="71">
        <f t="shared" ref="C26:F26" si="2">SUM(C14:C19)</f>
        <v>56.281999999999996</v>
      </c>
      <c r="D26" s="71">
        <f t="shared" si="2"/>
        <v>55.866999999999997</v>
      </c>
      <c r="E26" s="71">
        <f t="shared" si="2"/>
        <v>49.369</v>
      </c>
      <c r="F26" s="71">
        <f t="shared" si="2"/>
        <v>46.277000000000001</v>
      </c>
      <c r="G26" s="185"/>
      <c r="H26" s="8"/>
      <c r="O26" s="11"/>
      <c r="P26" s="93" t="s">
        <v>48</v>
      </c>
      <c r="Q26" s="71">
        <f>SUM(Q14:Q19)</f>
        <v>24834.2948</v>
      </c>
      <c r="R26" s="71">
        <f t="shared" ref="R26:U26" si="3">SUM(R14:R19)</f>
        <v>22251.004999999997</v>
      </c>
      <c r="S26" s="71">
        <f>SUM(S14:S19)</f>
        <v>21862.05</v>
      </c>
      <c r="T26" s="71">
        <f t="shared" si="3"/>
        <v>19523.804</v>
      </c>
      <c r="U26" s="71">
        <f t="shared" si="3"/>
        <v>18343.425000000003</v>
      </c>
      <c r="V26" s="185"/>
      <c r="W26" s="7"/>
      <c r="X26" s="7"/>
      <c r="Y26" s="7"/>
    </row>
    <row r="27" spans="1:25" ht="18.75">
      <c r="A27" s="93" t="s">
        <v>40</v>
      </c>
      <c r="B27" s="71">
        <f>SUM(B14:B25)</f>
        <v>133.17439999999999</v>
      </c>
      <c r="C27" s="71">
        <f t="shared" ref="C27:E27" si="4">SUM(C14:C25)</f>
        <v>116.708</v>
      </c>
      <c r="D27" s="71">
        <f t="shared" si="4"/>
        <v>112.38799999999999</v>
      </c>
      <c r="E27" s="71">
        <f t="shared" si="4"/>
        <v>95.834000000000003</v>
      </c>
      <c r="F27" s="71"/>
      <c r="G27" s="185"/>
      <c r="I27" s="76" t="s">
        <v>21</v>
      </c>
      <c r="P27" s="93" t="s">
        <v>40</v>
      </c>
      <c r="Q27" s="71">
        <f>SUM(Q14:Q25)</f>
        <v>50458.360199999996</v>
      </c>
      <c r="R27" s="71">
        <f t="shared" ref="R27:T27" si="5">SUM(R14:R25)</f>
        <v>45717.304999999993</v>
      </c>
      <c r="S27" s="71">
        <f t="shared" si="5"/>
        <v>43592.116000000002</v>
      </c>
      <c r="T27" s="71">
        <f t="shared" si="5"/>
        <v>37708.601999999999</v>
      </c>
      <c r="U27" s="71"/>
      <c r="V27" s="185"/>
      <c r="W27" s="7"/>
      <c r="X27" s="7"/>
      <c r="Y27" s="30"/>
    </row>
    <row r="28" spans="1:25" ht="13.5">
      <c r="A28" s="94" t="s">
        <v>41</v>
      </c>
      <c r="B28" s="90"/>
      <c r="C28" s="90"/>
      <c r="D28" s="208">
        <f>D27/C27-1</f>
        <v>-3.7015457380813688E-2</v>
      </c>
      <c r="E28" s="208">
        <f>E27/D27-1</f>
        <v>-0.14729330533508911</v>
      </c>
      <c r="F28" s="90"/>
      <c r="G28" s="202">
        <f>(F14+F15+F16+F17+F18+F19+F20+F21+F22)/(E14+E15+E16+E17+E18+E19+E20+E21+E22)-1</f>
        <v>-3.7464136717071606E-2</v>
      </c>
      <c r="P28" s="94" t="s">
        <v>41</v>
      </c>
      <c r="Q28" s="90"/>
      <c r="R28" s="90"/>
      <c r="S28" s="208">
        <f>S27/R27-1</f>
        <v>-4.6485439157010533E-2</v>
      </c>
      <c r="T28" s="208">
        <f>T27/S27-1</f>
        <v>-0.13496738722203805</v>
      </c>
      <c r="U28" s="90"/>
      <c r="V28" s="202">
        <f>(U14+U15+U16+U17+U18+U19+U20+U21+U22)/(T14+T15+T16+T17+T18+T19+T20+T21+T22)-1</f>
        <v>-3.6789777884756791E-2</v>
      </c>
      <c r="W28" s="95"/>
      <c r="X28" s="7"/>
      <c r="Y28" s="30"/>
    </row>
    <row r="29" spans="1:25" ht="13.5">
      <c r="A29" s="83"/>
      <c r="B29" s="61"/>
      <c r="C29" s="95"/>
      <c r="D29" s="95"/>
      <c r="E29" s="95"/>
      <c r="F29" s="95"/>
      <c r="G29" s="95"/>
      <c r="P29" s="83"/>
      <c r="Q29" s="61"/>
      <c r="R29" s="95"/>
      <c r="S29" s="95"/>
      <c r="T29" s="95"/>
      <c r="U29" s="95"/>
      <c r="V29" s="95"/>
      <c r="W29" s="7"/>
      <c r="X29" s="7"/>
      <c r="Y29" s="30"/>
    </row>
    <row r="30" spans="1:25" s="70" customFormat="1">
      <c r="A30" s="100" t="s">
        <v>46</v>
      </c>
      <c r="B30" s="199">
        <f>B27/B31</f>
        <v>7.8582579259746682E-2</v>
      </c>
      <c r="C30" s="199">
        <f>C27/C31</f>
        <v>7.1484440796626317E-2</v>
      </c>
      <c r="D30" s="199">
        <f t="shared" ref="D30:E30" si="6">D27/D31</f>
        <v>7.1649563075879497E-2</v>
      </c>
      <c r="E30" s="199">
        <f t="shared" si="6"/>
        <v>6.5914807480808607E-2</v>
      </c>
      <c r="F30" s="199">
        <f>SUM(F14:F23)/F31</f>
        <v>6.6511129882791925E-2</v>
      </c>
      <c r="G30" s="199"/>
      <c r="P30" s="100" t="s">
        <v>46</v>
      </c>
      <c r="Q30" s="199">
        <f>Q27/Q31</f>
        <v>8.2647036799982615E-2</v>
      </c>
      <c r="R30" s="199">
        <f t="shared" ref="R30:T30" si="7">R27/R31</f>
        <v>7.6711117506989487E-2</v>
      </c>
      <c r="S30" s="199">
        <f t="shared" si="7"/>
        <v>7.6327033039582548E-2</v>
      </c>
      <c r="T30" s="199">
        <f t="shared" si="7"/>
        <v>7.0767943187528395E-2</v>
      </c>
      <c r="U30" s="199">
        <f>SUM(U14:U23)/U31</f>
        <v>7.1020136392806049E-2</v>
      </c>
      <c r="V30" s="199"/>
      <c r="W30" s="84"/>
      <c r="X30" s="84"/>
      <c r="Y30" s="84"/>
    </row>
    <row r="31" spans="1:25" ht="13.5">
      <c r="A31" s="100" t="s">
        <v>45</v>
      </c>
      <c r="B31" s="196">
        <v>1694.7064000000003</v>
      </c>
      <c r="C31" s="197">
        <v>1632.635</v>
      </c>
      <c r="D31" s="197">
        <v>1568.579</v>
      </c>
      <c r="E31" s="197">
        <v>1453.9069999999999</v>
      </c>
      <c r="F31" s="197">
        <v>1044.126</v>
      </c>
      <c r="G31" s="197"/>
      <c r="P31" s="100" t="s">
        <v>45</v>
      </c>
      <c r="Q31" s="196">
        <v>610528.36439999996</v>
      </c>
      <c r="R31" s="197">
        <v>595967.13600000006</v>
      </c>
      <c r="S31" s="197">
        <v>571122.89399999997</v>
      </c>
      <c r="T31" s="197">
        <v>532848.63600000006</v>
      </c>
      <c r="U31" s="197">
        <v>386980.234</v>
      </c>
      <c r="V31" s="197"/>
      <c r="W31" s="7"/>
      <c r="X31" s="7"/>
      <c r="Y31" s="30"/>
    </row>
    <row r="32" spans="1:25" ht="13.5">
      <c r="A32" s="100" t="s">
        <v>47</v>
      </c>
      <c r="B32" s="198"/>
      <c r="C32" s="199"/>
      <c r="D32" s="199">
        <f>D31/C31-1</f>
        <v>-3.9234734034245267E-2</v>
      </c>
      <c r="E32" s="199">
        <f>E31/D31-1</f>
        <v>-7.31056580510131E-2</v>
      </c>
      <c r="F32" s="199"/>
      <c r="G32" s="199"/>
      <c r="P32" s="100" t="s">
        <v>47</v>
      </c>
      <c r="Q32" s="198"/>
      <c r="R32" s="199"/>
      <c r="S32" s="199">
        <f>S31/R31-1</f>
        <v>-4.1687268473810768E-2</v>
      </c>
      <c r="T32" s="199">
        <f>T31/S31-1</f>
        <v>-6.7015800630818245E-2</v>
      </c>
      <c r="U32" s="199"/>
      <c r="V32" s="199"/>
      <c r="W32" s="7"/>
      <c r="X32" s="7"/>
      <c r="Y32" s="30"/>
    </row>
    <row r="33" spans="1:25" s="73" customFormat="1" ht="15.75">
      <c r="A33" s="73" t="s">
        <v>21</v>
      </c>
      <c r="B33" s="83"/>
      <c r="C33" s="83"/>
      <c r="P33" s="73" t="s">
        <v>21</v>
      </c>
      <c r="R33" s="74"/>
      <c r="S33" s="74"/>
      <c r="T33" s="74"/>
      <c r="U33" s="74"/>
      <c r="V33" s="74"/>
    </row>
    <row r="34" spans="1:25">
      <c r="K34" s="9"/>
    </row>
    <row r="35" spans="1:25">
      <c r="V35" s="182"/>
    </row>
    <row r="36" spans="1:25" s="73" customFormat="1" ht="20.45" customHeight="1">
      <c r="A36" s="387" t="s">
        <v>59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</row>
    <row r="37" spans="1:25" s="73" customFormat="1" ht="15.75" customHeight="1">
      <c r="A37" s="387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</row>
    <row r="38" spans="1:25" s="73" customFormat="1" ht="25.35" customHeight="1"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82"/>
      <c r="R38" s="74"/>
      <c r="S38" s="74"/>
      <c r="T38" s="74"/>
      <c r="U38" s="74"/>
      <c r="V38" s="74"/>
    </row>
    <row r="39" spans="1:25" s="70" customFormat="1" ht="18.75">
      <c r="A39" s="79" t="s">
        <v>56</v>
      </c>
      <c r="B39" s="87"/>
      <c r="C39" s="87"/>
      <c r="D39" s="88"/>
      <c r="E39" s="88"/>
      <c r="F39" s="88"/>
      <c r="G39" s="88"/>
      <c r="P39" s="79" t="s">
        <v>57</v>
      </c>
      <c r="Q39" s="81"/>
      <c r="R39" s="74"/>
      <c r="S39" s="74"/>
      <c r="T39" s="74"/>
      <c r="U39" s="74"/>
      <c r="V39" s="74"/>
    </row>
    <row r="40" spans="1:25" s="5" customFormat="1" ht="12.75" customHeight="1">
      <c r="A40" s="96" t="s">
        <v>44</v>
      </c>
      <c r="B40" s="190"/>
      <c r="C40" s="97">
        <f>C56/$C$27</f>
        <v>0.28847208417589199</v>
      </c>
      <c r="D40" s="97">
        <f>D56/$D$27</f>
        <v>0.27691568494857105</v>
      </c>
      <c r="E40" s="97">
        <f>E56/$E$27</f>
        <v>0.27910762359914021</v>
      </c>
      <c r="F40" s="6"/>
      <c r="H40" s="392"/>
      <c r="I40" s="392"/>
      <c r="J40" s="392"/>
      <c r="K40" s="392"/>
      <c r="L40" s="392"/>
      <c r="M40" s="392"/>
      <c r="N40" s="58"/>
      <c r="O40" s="2"/>
      <c r="R40" s="46"/>
      <c r="S40" s="46"/>
      <c r="T40" s="46"/>
      <c r="U40" s="46"/>
      <c r="V40" s="47"/>
    </row>
    <row r="41" spans="1:25" s="5" customFormat="1" ht="14.65" customHeight="1">
      <c r="A41" s="384" t="s">
        <v>7</v>
      </c>
      <c r="B41" s="381" t="s">
        <v>102</v>
      </c>
      <c r="C41" s="381">
        <v>2021</v>
      </c>
      <c r="D41" s="381">
        <v>2022</v>
      </c>
      <c r="E41" s="381">
        <v>2023</v>
      </c>
      <c r="F41" s="381">
        <v>2024</v>
      </c>
      <c r="G41" s="379" t="s">
        <v>103</v>
      </c>
      <c r="P41" s="384" t="s">
        <v>43</v>
      </c>
      <c r="Q41" s="381" t="s">
        <v>102</v>
      </c>
      <c r="R41" s="381">
        <v>2021</v>
      </c>
      <c r="S41" s="381">
        <v>2022</v>
      </c>
      <c r="T41" s="381">
        <v>2023</v>
      </c>
      <c r="U41" s="381">
        <v>2024</v>
      </c>
      <c r="V41" s="379" t="s">
        <v>103</v>
      </c>
    </row>
    <row r="42" spans="1:25" s="5" customFormat="1" ht="20.85" customHeight="1">
      <c r="A42" s="385"/>
      <c r="B42" s="382"/>
      <c r="C42" s="382"/>
      <c r="D42" s="382"/>
      <c r="E42" s="382"/>
      <c r="F42" s="382"/>
      <c r="G42" s="380"/>
      <c r="P42" s="385"/>
      <c r="Q42" s="382"/>
      <c r="R42" s="382"/>
      <c r="S42" s="382"/>
      <c r="T42" s="382"/>
      <c r="U42" s="382"/>
      <c r="V42" s="380"/>
    </row>
    <row r="43" spans="1:25" s="5" customFormat="1" ht="13.5">
      <c r="A43" s="91" t="s">
        <v>9</v>
      </c>
      <c r="B43" s="72">
        <v>4.0481999999999996</v>
      </c>
      <c r="C43" s="72">
        <v>2.7570000000000001</v>
      </c>
      <c r="D43" s="72">
        <v>2.7160000000000002</v>
      </c>
      <c r="E43" s="72">
        <v>2.5259999999999998</v>
      </c>
      <c r="F43" s="72">
        <v>2.3420000000000001</v>
      </c>
      <c r="G43" s="101">
        <f>F43/E43-1</f>
        <v>-7.2842438638162976E-2</v>
      </c>
      <c r="H43" s="65"/>
      <c r="I43" s="7"/>
      <c r="O43" s="11"/>
      <c r="P43" s="91" t="s">
        <v>9</v>
      </c>
      <c r="Q43" s="113">
        <v>1380.0383999999999</v>
      </c>
      <c r="R43" s="113">
        <v>979.07500000000005</v>
      </c>
      <c r="S43" s="113">
        <v>954.73599999999999</v>
      </c>
      <c r="T43" s="113">
        <v>910.798</v>
      </c>
      <c r="U43" s="113">
        <v>858.28800000000001</v>
      </c>
      <c r="V43" s="209">
        <f>U43/T43-1</f>
        <v>-5.765273968541873E-2</v>
      </c>
      <c r="W43" s="7"/>
      <c r="X43" s="7"/>
      <c r="Y43" s="7"/>
    </row>
    <row r="44" spans="1:25" s="5" customFormat="1">
      <c r="A44" s="91" t="s">
        <v>10</v>
      </c>
      <c r="B44" s="72">
        <v>3.4308000000000001</v>
      </c>
      <c r="C44" s="72">
        <v>2.5489999999999999</v>
      </c>
      <c r="D44" s="72">
        <v>2.4319999999999999</v>
      </c>
      <c r="E44" s="72">
        <v>2.5390000000000001</v>
      </c>
      <c r="F44" s="72">
        <v>2.1240000000000001</v>
      </c>
      <c r="G44" s="101">
        <f t="shared" ref="G44:G51" si="8">F44/E44-1</f>
        <v>-0.163450177235132</v>
      </c>
      <c r="H44" s="31"/>
      <c r="I44" s="10"/>
      <c r="O44" s="11"/>
      <c r="P44" s="91" t="s">
        <v>10</v>
      </c>
      <c r="Q44" s="113">
        <v>1176.9713999999999</v>
      </c>
      <c r="R44" s="113">
        <v>905.70799999999997</v>
      </c>
      <c r="S44" s="113">
        <v>867.63400000000001</v>
      </c>
      <c r="T44" s="113">
        <v>901.97400000000005</v>
      </c>
      <c r="U44" s="113">
        <v>793.22199999999998</v>
      </c>
      <c r="V44" s="209">
        <f t="shared" ref="V44:V51" si="9">U44/T44-1</f>
        <v>-0.12057110293644835</v>
      </c>
      <c r="W44" s="7"/>
      <c r="X44" s="7"/>
      <c r="Y44" s="7"/>
    </row>
    <row r="45" spans="1:25" s="5" customFormat="1" ht="13.5">
      <c r="A45" s="91" t="s">
        <v>11</v>
      </c>
      <c r="B45" s="72">
        <v>3.9112</v>
      </c>
      <c r="C45" s="72">
        <v>2.8029999999999999</v>
      </c>
      <c r="D45" s="72">
        <v>2.8809999999999998</v>
      </c>
      <c r="E45" s="72">
        <v>2.89</v>
      </c>
      <c r="F45" s="72">
        <v>2.1680000000000001</v>
      </c>
      <c r="G45" s="101">
        <f t="shared" si="8"/>
        <v>-0.2498269896193771</v>
      </c>
      <c r="H45" s="31"/>
      <c r="I45" s="65"/>
      <c r="O45" s="11"/>
      <c r="P45" s="91" t="s">
        <v>11</v>
      </c>
      <c r="Q45" s="113">
        <v>1351.2894000000001</v>
      </c>
      <c r="R45" s="113">
        <v>1017.103</v>
      </c>
      <c r="S45" s="113">
        <v>1049.9369999999999</v>
      </c>
      <c r="T45" s="113">
        <v>1054.3209999999999</v>
      </c>
      <c r="U45" s="113">
        <v>813.17</v>
      </c>
      <c r="V45" s="209">
        <f t="shared" si="9"/>
        <v>-0.22872635563552279</v>
      </c>
      <c r="W45" s="7"/>
      <c r="X45" s="7"/>
      <c r="Y45" s="7"/>
    </row>
    <row r="46" spans="1:25" s="5" customFormat="1">
      <c r="A46" s="91" t="s">
        <v>12</v>
      </c>
      <c r="B46" s="72">
        <v>3.5005999999999999</v>
      </c>
      <c r="C46" s="72">
        <v>2.5179999999999998</v>
      </c>
      <c r="D46" s="72">
        <v>2.468</v>
      </c>
      <c r="E46" s="72">
        <v>2.218</v>
      </c>
      <c r="F46" s="72">
        <v>2.0710000000000002</v>
      </c>
      <c r="G46" s="101">
        <f t="shared" si="8"/>
        <v>-6.6275924256086527E-2</v>
      </c>
      <c r="H46" s="31"/>
      <c r="O46" s="11"/>
      <c r="P46" s="91" t="s">
        <v>12</v>
      </c>
      <c r="Q46" s="113">
        <v>1218.7844</v>
      </c>
      <c r="R46" s="113">
        <v>926.31100000000004</v>
      </c>
      <c r="S46" s="113">
        <v>908.45</v>
      </c>
      <c r="T46" s="113">
        <v>825.07299999999998</v>
      </c>
      <c r="U46" s="113">
        <v>779.45799999999997</v>
      </c>
      <c r="V46" s="209">
        <f t="shared" si="9"/>
        <v>-5.5286017116061292E-2</v>
      </c>
      <c r="W46" s="7"/>
      <c r="X46" s="7"/>
      <c r="Y46" s="7"/>
    </row>
    <row r="47" spans="1:25" s="5" customFormat="1">
      <c r="A47" s="91" t="s">
        <v>13</v>
      </c>
      <c r="B47" s="72">
        <v>3.3373999999999997</v>
      </c>
      <c r="C47" s="72">
        <v>2.5489999999999999</v>
      </c>
      <c r="D47" s="72">
        <v>2.5489999999999999</v>
      </c>
      <c r="E47" s="72">
        <v>1.9730000000000001</v>
      </c>
      <c r="F47" s="72">
        <v>1.982</v>
      </c>
      <c r="G47" s="101">
        <f t="shared" si="8"/>
        <v>4.5615813482007272E-3</v>
      </c>
      <c r="H47" s="31"/>
      <c r="O47" s="11"/>
      <c r="P47" s="91" t="s">
        <v>13</v>
      </c>
      <c r="Q47" s="113">
        <v>1163.1218000000001</v>
      </c>
      <c r="R47" s="113">
        <v>929.62699999999995</v>
      </c>
      <c r="S47" s="113">
        <v>936.23599999999999</v>
      </c>
      <c r="T47" s="113">
        <v>741.63699999999994</v>
      </c>
      <c r="U47" s="113">
        <v>755.654</v>
      </c>
      <c r="V47" s="209">
        <f t="shared" si="9"/>
        <v>1.8900081845970584E-2</v>
      </c>
      <c r="W47" s="7"/>
      <c r="X47" s="7"/>
      <c r="Y47" s="7"/>
    </row>
    <row r="48" spans="1:25" s="5" customFormat="1">
      <c r="A48" s="91" t="s">
        <v>14</v>
      </c>
      <c r="B48" s="72">
        <v>3.2085999999999997</v>
      </c>
      <c r="C48" s="72">
        <v>2.7730000000000001</v>
      </c>
      <c r="D48" s="72">
        <v>2.742</v>
      </c>
      <c r="E48" s="72">
        <v>2.0369999999999999</v>
      </c>
      <c r="F48" s="72">
        <v>1.804</v>
      </c>
      <c r="G48" s="101">
        <f t="shared" si="8"/>
        <v>-0.11438389788905245</v>
      </c>
      <c r="H48" s="31"/>
      <c r="O48" s="11"/>
      <c r="P48" s="91" t="s">
        <v>14</v>
      </c>
      <c r="Q48" s="113">
        <v>1117.6242</v>
      </c>
      <c r="R48" s="113">
        <v>1018.552</v>
      </c>
      <c r="S48" s="113">
        <v>981.10699999999997</v>
      </c>
      <c r="T48" s="113">
        <v>764.34699999999998</v>
      </c>
      <c r="U48" s="113">
        <v>684.42700000000002</v>
      </c>
      <c r="V48" s="209">
        <f t="shared" si="9"/>
        <v>-0.10455983996797258</v>
      </c>
      <c r="W48" s="7"/>
      <c r="X48" s="7"/>
      <c r="Y48" s="7"/>
    </row>
    <row r="49" spans="1:25" s="6" customFormat="1" ht="12.95" customHeight="1">
      <c r="A49" s="91" t="s">
        <v>15</v>
      </c>
      <c r="B49" s="72">
        <v>3.0194000000000001</v>
      </c>
      <c r="C49" s="72">
        <v>2.4980000000000002</v>
      </c>
      <c r="D49" s="72">
        <v>2.3639999999999999</v>
      </c>
      <c r="E49" s="72">
        <v>1.851</v>
      </c>
      <c r="F49" s="72">
        <v>2.0089999999999999</v>
      </c>
      <c r="G49" s="101">
        <f t="shared" si="8"/>
        <v>8.5359265262020534E-2</v>
      </c>
      <c r="H49" s="31"/>
      <c r="O49" s="11"/>
      <c r="P49" s="91" t="s">
        <v>15</v>
      </c>
      <c r="Q49" s="113">
        <v>1050.7995999999998</v>
      </c>
      <c r="R49" s="113">
        <v>914.66600000000005</v>
      </c>
      <c r="S49" s="113">
        <v>854.76599999999996</v>
      </c>
      <c r="T49" s="113">
        <v>693.99599999999998</v>
      </c>
      <c r="U49" s="113">
        <v>757.67499999999995</v>
      </c>
      <c r="V49" s="209">
        <f t="shared" si="9"/>
        <v>9.1757013008720412E-2</v>
      </c>
      <c r="W49" s="7"/>
      <c r="X49" s="7"/>
      <c r="Y49" s="7"/>
    </row>
    <row r="50" spans="1:25" s="5" customFormat="1" ht="12.95" customHeight="1">
      <c r="A50" s="91" t="s">
        <v>16</v>
      </c>
      <c r="B50" s="72">
        <v>3.4555999999999996</v>
      </c>
      <c r="C50" s="72">
        <v>2.5920000000000001</v>
      </c>
      <c r="D50" s="72">
        <v>2.7789999999999999</v>
      </c>
      <c r="E50" s="72">
        <v>2.0310000000000001</v>
      </c>
      <c r="F50" s="72">
        <v>1.952</v>
      </c>
      <c r="G50" s="101">
        <f t="shared" si="8"/>
        <v>-3.8897095027080386E-2</v>
      </c>
      <c r="H50" s="31"/>
      <c r="O50" s="11"/>
      <c r="P50" s="91" t="s">
        <v>16</v>
      </c>
      <c r="Q50" s="113">
        <v>1177.9215999999999</v>
      </c>
      <c r="R50" s="113">
        <v>946.71799999999996</v>
      </c>
      <c r="S50" s="113">
        <v>988.20500000000004</v>
      </c>
      <c r="T50" s="113">
        <v>751.36400000000003</v>
      </c>
      <c r="U50" s="113">
        <v>724.92</v>
      </c>
      <c r="V50" s="209">
        <f t="shared" si="9"/>
        <v>-3.5194659312929644E-2</v>
      </c>
      <c r="W50" s="7"/>
      <c r="X50" s="7"/>
      <c r="Y50" s="7"/>
    </row>
    <row r="51" spans="1:25" s="5" customFormat="1" ht="12.95" customHeight="1">
      <c r="A51" s="91" t="s">
        <v>17</v>
      </c>
      <c r="B51" s="72">
        <v>3.6118000000000001</v>
      </c>
      <c r="C51" s="72">
        <v>2.9550000000000001</v>
      </c>
      <c r="D51" s="72">
        <v>2.6549999999999998</v>
      </c>
      <c r="E51" s="72">
        <v>2.19</v>
      </c>
      <c r="F51" s="72">
        <v>2.0760000000000001</v>
      </c>
      <c r="G51" s="101">
        <f t="shared" si="8"/>
        <v>-5.2054794520547842E-2</v>
      </c>
      <c r="H51" s="31"/>
      <c r="O51" s="11"/>
      <c r="P51" s="91" t="s">
        <v>17</v>
      </c>
      <c r="Q51" s="113">
        <v>1218.8934000000002</v>
      </c>
      <c r="R51" s="113">
        <v>1054.288</v>
      </c>
      <c r="S51" s="113">
        <v>933.66600000000005</v>
      </c>
      <c r="T51" s="113">
        <v>789.56799999999998</v>
      </c>
      <c r="U51" s="113">
        <v>758.76599999999996</v>
      </c>
      <c r="V51" s="209">
        <f t="shared" si="9"/>
        <v>-3.9011206127907982E-2</v>
      </c>
      <c r="W51" s="7"/>
      <c r="X51" s="7"/>
      <c r="Y51" s="7"/>
    </row>
    <row r="52" spans="1:25" s="5" customFormat="1" ht="12.95" customHeight="1">
      <c r="A52" s="91" t="s">
        <v>18</v>
      </c>
      <c r="B52" s="72">
        <v>3.9675999999999996</v>
      </c>
      <c r="C52" s="72">
        <v>3.0750000000000002</v>
      </c>
      <c r="D52" s="72">
        <v>2.5459999999999998</v>
      </c>
      <c r="E52" s="72">
        <v>2.2570000000000001</v>
      </c>
      <c r="F52" s="72"/>
      <c r="G52" s="101"/>
      <c r="H52" s="31"/>
      <c r="O52" s="11"/>
      <c r="P52" s="91" t="s">
        <v>18</v>
      </c>
      <c r="Q52" s="113">
        <v>1333.8434000000002</v>
      </c>
      <c r="R52" s="113">
        <v>1074.5889999999999</v>
      </c>
      <c r="S52" s="113">
        <v>882.82799999999997</v>
      </c>
      <c r="T52" s="113">
        <v>810.41399999999999</v>
      </c>
      <c r="U52" s="113"/>
      <c r="V52" s="209"/>
      <c r="W52" s="7"/>
      <c r="X52" s="7"/>
      <c r="Y52" s="7"/>
    </row>
    <row r="53" spans="1:25" s="5" customFormat="1" ht="12.95" customHeight="1">
      <c r="A53" s="91" t="s">
        <v>19</v>
      </c>
      <c r="B53" s="72">
        <v>3.8592</v>
      </c>
      <c r="C53" s="72">
        <v>3.3820000000000001</v>
      </c>
      <c r="D53" s="72">
        <v>2.653</v>
      </c>
      <c r="E53" s="72">
        <v>2.258</v>
      </c>
      <c r="F53" s="72"/>
      <c r="G53" s="101"/>
      <c r="H53" s="31"/>
      <c r="O53" s="11"/>
      <c r="P53" s="91" t="s">
        <v>19</v>
      </c>
      <c r="Q53" s="113">
        <v>1291.8048000000001</v>
      </c>
      <c r="R53" s="113">
        <v>1166.9949999999999</v>
      </c>
      <c r="S53" s="113">
        <v>946.18700000000001</v>
      </c>
      <c r="T53" s="113">
        <v>821.97400000000005</v>
      </c>
      <c r="U53" s="113"/>
      <c r="V53" s="209"/>
      <c r="W53" s="7"/>
      <c r="X53" s="7"/>
      <c r="Y53" s="7"/>
    </row>
    <row r="54" spans="1:25" s="5" customFormat="1" ht="12.95" customHeight="1">
      <c r="A54" s="92" t="s">
        <v>20</v>
      </c>
      <c r="B54" s="72">
        <v>3.3188000000000004</v>
      </c>
      <c r="C54" s="72">
        <v>3.2160000000000002</v>
      </c>
      <c r="D54" s="72">
        <v>2.3370000000000002</v>
      </c>
      <c r="E54" s="72">
        <v>1.978</v>
      </c>
      <c r="F54" s="72"/>
      <c r="G54" s="101"/>
      <c r="H54" s="31"/>
      <c r="K54" s="1"/>
      <c r="O54" s="11"/>
      <c r="P54" s="92" t="s">
        <v>20</v>
      </c>
      <c r="Q54" s="113">
        <v>1130.0932</v>
      </c>
      <c r="R54" s="113">
        <v>1121.42</v>
      </c>
      <c r="S54" s="113">
        <v>829.83600000000001</v>
      </c>
      <c r="T54" s="113">
        <v>712.55399999999997</v>
      </c>
      <c r="U54" s="113"/>
      <c r="V54" s="209"/>
      <c r="W54" s="7"/>
      <c r="X54" s="7"/>
      <c r="Y54" s="7"/>
    </row>
    <row r="55" spans="1:25" s="5" customFormat="1" ht="12.95" customHeight="1">
      <c r="A55" s="93" t="s">
        <v>48</v>
      </c>
      <c r="B55" s="71">
        <f>SUM(B43:B48)</f>
        <v>21.436800000000002</v>
      </c>
      <c r="C55" s="71">
        <f t="shared" ref="C55:F55" si="10">SUM(C43:C48)</f>
        <v>15.948999999999998</v>
      </c>
      <c r="D55" s="71">
        <f>SUM(D43:D48)</f>
        <v>15.788</v>
      </c>
      <c r="E55" s="71">
        <f t="shared" si="10"/>
        <v>14.183</v>
      </c>
      <c r="F55" s="71">
        <f t="shared" si="10"/>
        <v>12.491</v>
      </c>
      <c r="G55" s="185"/>
      <c r="K55" s="1"/>
      <c r="P55" s="93" t="s">
        <v>48</v>
      </c>
      <c r="Q55" s="71">
        <f>SUM(Q43:Q48)</f>
        <v>7407.8296</v>
      </c>
      <c r="R55" s="71">
        <f t="shared" ref="R55:U55" si="11">SUM(R43:R48)</f>
        <v>5776.3760000000002</v>
      </c>
      <c r="S55" s="71">
        <f>SUM(S43:S48)</f>
        <v>5698.0999999999995</v>
      </c>
      <c r="T55" s="71">
        <f t="shared" si="11"/>
        <v>5198.1499999999996</v>
      </c>
      <c r="U55" s="71">
        <f t="shared" si="11"/>
        <v>4684.2190000000001</v>
      </c>
      <c r="V55" s="185"/>
    </row>
    <row r="56" spans="1:25" s="5" customFormat="1" ht="12.95" customHeight="1">
      <c r="A56" s="93" t="s">
        <v>40</v>
      </c>
      <c r="B56" s="71">
        <f>SUM(B43:B54)</f>
        <v>42.669200000000004</v>
      </c>
      <c r="C56" s="71">
        <f t="shared" ref="C56:E56" si="12">SUM(C43:C54)</f>
        <v>33.667000000000002</v>
      </c>
      <c r="D56" s="71">
        <f t="shared" si="12"/>
        <v>31.122</v>
      </c>
      <c r="E56" s="71">
        <f t="shared" si="12"/>
        <v>26.748000000000001</v>
      </c>
      <c r="F56" s="71"/>
      <c r="G56" s="185"/>
      <c r="K56" s="1"/>
      <c r="P56" s="93" t="s">
        <v>40</v>
      </c>
      <c r="Q56" s="71">
        <f>SUM(Q43:Q54)</f>
        <v>14611.185599999999</v>
      </c>
      <c r="R56" s="71">
        <f t="shared" ref="R56:T56" si="13">SUM(R43:R54)</f>
        <v>12055.052000000001</v>
      </c>
      <c r="S56" s="71">
        <f t="shared" si="13"/>
        <v>11133.587999999998</v>
      </c>
      <c r="T56" s="71">
        <f t="shared" si="13"/>
        <v>9778.02</v>
      </c>
      <c r="U56" s="71"/>
      <c r="V56" s="185"/>
    </row>
    <row r="57" spans="1:25" ht="13.5">
      <c r="A57" s="94" t="s">
        <v>41</v>
      </c>
      <c r="B57" s="90"/>
      <c r="C57" s="90"/>
      <c r="D57" s="208">
        <f>D56/C56-1</f>
        <v>-7.559331095731725E-2</v>
      </c>
      <c r="E57" s="208">
        <f>E56/D56-1</f>
        <v>-0.1405436668594563</v>
      </c>
      <c r="F57" s="90"/>
      <c r="G57" s="202">
        <f>(F43+F44+F45+F46+F47+F48+F49+F50+F51)/(E43+E44+E45+E46+E47+E48+E49+E50+E51)-1</f>
        <v>-8.52628980498642E-2</v>
      </c>
      <c r="P57" s="94" t="s">
        <v>41</v>
      </c>
      <c r="Q57" s="90"/>
      <c r="R57" s="90"/>
      <c r="S57" s="208">
        <f>S56/R56-1</f>
        <v>-7.6437994626651462E-2</v>
      </c>
      <c r="T57" s="208">
        <f>T56/S56-1</f>
        <v>-0.1217548197400512</v>
      </c>
      <c r="U57" s="90"/>
      <c r="V57" s="202">
        <f>(U43+U44+U45+U46+U47+U48+U49+U50+U51)/(T43+T44+T45+T46+T47+T48+T49+T50+T51)-1</f>
        <v>-6.8275618794798154E-2</v>
      </c>
      <c r="W57" s="7"/>
      <c r="X57" s="7"/>
      <c r="Y57" s="30"/>
    </row>
    <row r="58" spans="1:25">
      <c r="A58" s="6"/>
      <c r="B58" s="61"/>
      <c r="C58" s="61"/>
      <c r="D58" s="64"/>
      <c r="E58" s="64"/>
      <c r="F58" s="64"/>
      <c r="G58" s="63"/>
      <c r="P58" s="6"/>
      <c r="Q58" s="61"/>
      <c r="R58" s="64"/>
      <c r="S58" s="64"/>
      <c r="T58" s="64"/>
      <c r="U58" s="64"/>
      <c r="V58" s="181"/>
      <c r="W58" s="7"/>
      <c r="X58" s="7"/>
      <c r="Y58" s="30"/>
    </row>
    <row r="59" spans="1:25" s="73" customFormat="1" ht="15.75">
      <c r="A59" s="73" t="s">
        <v>21</v>
      </c>
      <c r="B59" s="83"/>
      <c r="C59" s="83"/>
      <c r="P59" s="73" t="s">
        <v>21</v>
      </c>
      <c r="R59" s="74"/>
      <c r="S59" s="74"/>
      <c r="T59" s="74"/>
      <c r="U59" s="74"/>
      <c r="V59" s="74"/>
    </row>
    <row r="60" spans="1:25" s="73" customFormat="1" ht="15.75">
      <c r="B60" s="83"/>
      <c r="C60" s="83"/>
      <c r="R60" s="74"/>
      <c r="S60" s="74"/>
      <c r="T60" s="74"/>
      <c r="U60" s="74"/>
      <c r="V60" s="74"/>
    </row>
    <row r="66" spans="5:5" ht="13.5">
      <c r="E66" s="70"/>
    </row>
  </sheetData>
  <sheetProtection selectLockedCells="1" selectUnlockedCells="1"/>
  <mergeCells count="39">
    <mergeCell ref="P9:V9"/>
    <mergeCell ref="H11:N11"/>
    <mergeCell ref="I9:M9"/>
    <mergeCell ref="A10:G10"/>
    <mergeCell ref="A12:A13"/>
    <mergeCell ref="B12:B13"/>
    <mergeCell ref="C12:C13"/>
    <mergeCell ref="G12:G13"/>
    <mergeCell ref="D12:D13"/>
    <mergeCell ref="H10:N10"/>
    <mergeCell ref="I13:K13"/>
    <mergeCell ref="F12:F13"/>
    <mergeCell ref="E12:E13"/>
    <mergeCell ref="A9:G9"/>
    <mergeCell ref="G41:G42"/>
    <mergeCell ref="U41:U42"/>
    <mergeCell ref="P12:P13"/>
    <mergeCell ref="R12:R13"/>
    <mergeCell ref="V12:V13"/>
    <mergeCell ref="S12:S13"/>
    <mergeCell ref="Q12:Q13"/>
    <mergeCell ref="U12:U13"/>
    <mergeCell ref="T12:T13"/>
    <mergeCell ref="E41:E42"/>
    <mergeCell ref="T41:T42"/>
    <mergeCell ref="A36:V36"/>
    <mergeCell ref="D38:P38"/>
    <mergeCell ref="H40:M40"/>
    <mergeCell ref="A41:A42"/>
    <mergeCell ref="B41:B42"/>
    <mergeCell ref="C41:C42"/>
    <mergeCell ref="D41:D42"/>
    <mergeCell ref="P41:P42"/>
    <mergeCell ref="Q41:Q42"/>
    <mergeCell ref="A37:V37"/>
    <mergeCell ref="F41:F42"/>
    <mergeCell ref="R41:R42"/>
    <mergeCell ref="V41:V42"/>
    <mergeCell ref="S41:S42"/>
  </mergeCells>
  <conditionalFormatting sqref="F43:F54">
    <cfRule type="cellIs" dxfId="37" priority="11" operator="between">
      <formula>0</formula>
      <formula>0</formula>
    </cfRule>
  </conditionalFormatting>
  <conditionalFormatting sqref="G43:G54">
    <cfRule type="cellIs" dxfId="36" priority="10" operator="between">
      <formula>0</formula>
      <formula>0</formula>
    </cfRule>
  </conditionalFormatting>
  <conditionalFormatting sqref="U43:U54">
    <cfRule type="cellIs" dxfId="35" priority="7" operator="between">
      <formula>0</formula>
      <formula>0</formula>
    </cfRule>
  </conditionalFormatting>
  <conditionalFormatting sqref="F14:F25">
    <cfRule type="cellIs" dxfId="34" priority="5" operator="between">
      <formula>0</formula>
      <formula>0</formula>
    </cfRule>
  </conditionalFormatting>
  <conditionalFormatting sqref="G14:G25">
    <cfRule type="cellIs" dxfId="33" priority="4" operator="between">
      <formula>0</formula>
      <formula>0</formula>
    </cfRule>
  </conditionalFormatting>
  <conditionalFormatting sqref="U14:U25">
    <cfRule type="cellIs" dxfId="32" priority="3" operator="between">
      <formula>0</formula>
      <formula>0</formula>
    </cfRule>
  </conditionalFormatting>
  <conditionalFormatting sqref="V14:V25">
    <cfRule type="cellIs" dxfId="31" priority="2" operator="between">
      <formula>0</formula>
      <formula>0</formula>
    </cfRule>
  </conditionalFormatting>
  <conditionalFormatting sqref="V43:V54">
    <cfRule type="cellIs" dxfId="30" priority="1" operator="between">
      <formula>0</formula>
      <formula>0</formula>
    </cfRule>
  </conditionalFormatting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zoomScale="90" zoomScaleNormal="90" workbookViewId="0">
      <selection activeCell="A7" sqref="A7"/>
    </sheetView>
  </sheetViews>
  <sheetFormatPr baseColWidth="10" defaultColWidth="11.5703125" defaultRowHeight="12.75"/>
  <cols>
    <col min="1" max="1" width="11" style="1" customWidth="1"/>
    <col min="2" max="2" width="6" style="12" customWidth="1"/>
    <col min="3" max="4" width="9" style="1" customWidth="1"/>
    <col min="5" max="5" width="10.42578125" style="1" customWidth="1"/>
    <col min="6" max="6" width="42.140625" style="1" customWidth="1"/>
    <col min="7" max="7" width="10.7109375" style="1" customWidth="1"/>
    <col min="8" max="8" width="9" style="1" customWidth="1"/>
    <col min="9" max="9" width="9.85546875" style="1" customWidth="1"/>
    <col min="10" max="10" width="20.5703125" style="1" customWidth="1"/>
    <col min="11" max="11" width="9" style="1" customWidth="1"/>
    <col min="12" max="12" width="1.5703125" style="1" customWidth="1"/>
    <col min="13" max="13" width="7" style="1" customWidth="1"/>
    <col min="14" max="15" width="4.5703125" style="1" customWidth="1"/>
    <col min="16" max="16384" width="11.5703125" style="1"/>
  </cols>
  <sheetData>
    <row r="1" spans="1:20" ht="15">
      <c r="G1" s="398"/>
      <c r="H1" s="398"/>
      <c r="R1" s="361" t="str">
        <f>HYPERLINK("#'"&amp;"Méthodologie&amp;navigation"&amp;"'!A1","Retour Méthodologie&amp;navigation")</f>
        <v>Retour Méthodologie&amp;navigation</v>
      </c>
    </row>
    <row r="6" spans="1:20" ht="15.75">
      <c r="A6" s="73"/>
      <c r="B6" s="115"/>
      <c r="C6" s="73"/>
      <c r="D6" s="73"/>
      <c r="E6" s="73"/>
      <c r="F6" s="73"/>
      <c r="G6" s="73"/>
      <c r="H6" s="73"/>
      <c r="I6" s="73"/>
      <c r="J6" s="73"/>
      <c r="K6" s="73"/>
    </row>
    <row r="7" spans="1:20" ht="18.75">
      <c r="A7" s="75" t="s">
        <v>107</v>
      </c>
      <c r="B7" s="116"/>
      <c r="C7" s="76"/>
      <c r="D7" s="76"/>
      <c r="E7" s="76"/>
      <c r="F7" s="76"/>
      <c r="G7" s="76"/>
      <c r="H7" s="76"/>
      <c r="I7" s="76"/>
      <c r="J7" s="76"/>
      <c r="K7" s="76"/>
      <c r="L7" s="4"/>
      <c r="M7" s="14" t="s">
        <v>23</v>
      </c>
      <c r="P7" s="293"/>
      <c r="Q7" s="293"/>
      <c r="R7" s="293"/>
      <c r="S7" s="293"/>
      <c r="T7" s="293"/>
    </row>
    <row r="8" spans="1:20" s="4" customFormat="1" ht="18.75">
      <c r="A8" s="399" t="s">
        <v>97</v>
      </c>
      <c r="B8" s="399"/>
      <c r="C8" s="399"/>
      <c r="D8" s="399"/>
      <c r="E8" s="399"/>
      <c r="F8" s="399"/>
      <c r="G8" s="309"/>
      <c r="H8" s="76"/>
      <c r="I8" s="76"/>
      <c r="J8" s="76"/>
      <c r="K8" s="76"/>
      <c r="P8" s="309"/>
      <c r="Q8" s="309"/>
      <c r="R8" s="309"/>
      <c r="S8" s="309"/>
      <c r="T8" s="309"/>
    </row>
    <row r="9" spans="1:20" s="15" customFormat="1" ht="18.75">
      <c r="A9" s="117" t="s">
        <v>60</v>
      </c>
      <c r="B9" s="118"/>
      <c r="C9" s="119"/>
      <c r="D9" s="119"/>
      <c r="E9" s="120"/>
      <c r="F9" s="121"/>
      <c r="G9" s="1"/>
      <c r="H9" s="123"/>
      <c r="I9" s="123"/>
      <c r="J9" s="123"/>
      <c r="K9" s="123"/>
      <c r="L9" s="16"/>
      <c r="M9" s="5"/>
    </row>
    <row r="10" spans="1:20" s="5" customFormat="1" ht="16.350000000000001" customHeight="1">
      <c r="A10" s="400" t="s">
        <v>24</v>
      </c>
      <c r="B10" s="400"/>
      <c r="C10" s="400"/>
      <c r="D10" s="400"/>
      <c r="E10" s="400"/>
      <c r="F10" s="400"/>
      <c r="G10" s="1"/>
      <c r="H10" s="124"/>
      <c r="I10" s="124"/>
      <c r="J10" s="124"/>
      <c r="K10" s="124"/>
      <c r="L10" s="17"/>
    </row>
    <row r="11" spans="1:20" s="18" customFormat="1" ht="30.6" customHeight="1">
      <c r="A11" s="147" t="s">
        <v>25</v>
      </c>
      <c r="B11" s="148" t="s">
        <v>26</v>
      </c>
      <c r="C11" s="149" t="s">
        <v>62</v>
      </c>
      <c r="D11" s="149" t="s">
        <v>106</v>
      </c>
      <c r="E11" s="150" t="s">
        <v>103</v>
      </c>
      <c r="F11" s="70"/>
      <c r="G11" s="122" t="s">
        <v>98</v>
      </c>
      <c r="H11" s="70"/>
      <c r="I11" s="70"/>
      <c r="J11" s="70"/>
      <c r="K11" s="70"/>
      <c r="L11" s="5"/>
      <c r="M11" s="5"/>
    </row>
    <row r="12" spans="1:20" s="22" customFormat="1" ht="13.9" customHeight="1">
      <c r="A12" s="91" t="s">
        <v>27</v>
      </c>
      <c r="B12" s="126" t="s">
        <v>114</v>
      </c>
      <c r="C12" s="166">
        <v>4.63</v>
      </c>
      <c r="D12" s="300">
        <v>3.94</v>
      </c>
      <c r="E12" s="101">
        <f>D12/C12-1</f>
        <v>-0.14902807775377969</v>
      </c>
      <c r="F12" s="70"/>
      <c r="H12" s="70"/>
      <c r="I12" s="70"/>
      <c r="J12" s="70"/>
      <c r="K12" s="70"/>
      <c r="L12" s="5"/>
      <c r="M12" s="5"/>
    </row>
    <row r="13" spans="1:20" s="22" customFormat="1" ht="15" customHeight="1">
      <c r="A13" s="140"/>
      <c r="B13" s="126" t="s">
        <v>115</v>
      </c>
      <c r="C13" s="166">
        <v>4.57</v>
      </c>
      <c r="D13" s="300">
        <v>3.98</v>
      </c>
      <c r="E13" s="191">
        <f t="shared" ref="E13:E58" si="0">D13/C13-1</f>
        <v>-0.12910284463894972</v>
      </c>
      <c r="F13" s="70"/>
      <c r="G13" s="122" t="s">
        <v>61</v>
      </c>
      <c r="H13" s="70"/>
      <c r="I13" s="70"/>
      <c r="J13" s="70"/>
      <c r="K13" s="70"/>
      <c r="L13" s="5"/>
      <c r="M13" s="5"/>
    </row>
    <row r="14" spans="1:20" s="22" customFormat="1" ht="11.45" customHeight="1">
      <c r="A14" s="140"/>
      <c r="B14" s="126" t="s">
        <v>116</v>
      </c>
      <c r="C14" s="166">
        <v>4.62</v>
      </c>
      <c r="D14" s="300">
        <v>4.01</v>
      </c>
      <c r="E14" s="191">
        <f t="shared" si="0"/>
        <v>-0.13203463203463206</v>
      </c>
      <c r="F14" s="70"/>
      <c r="G14" s="70"/>
      <c r="H14" s="70"/>
      <c r="I14" s="70"/>
      <c r="J14" s="70"/>
      <c r="K14" s="70"/>
      <c r="L14" s="5"/>
      <c r="M14" s="5"/>
    </row>
    <row r="15" spans="1:20" s="22" customFormat="1" ht="11.45" customHeight="1">
      <c r="A15" s="141"/>
      <c r="B15" s="127" t="s">
        <v>117</v>
      </c>
      <c r="C15" s="167">
        <v>4.6100000000000003</v>
      </c>
      <c r="D15" s="301">
        <v>4.05</v>
      </c>
      <c r="E15" s="192">
        <f t="shared" si="0"/>
        <v>-0.12147505422993499</v>
      </c>
      <c r="F15" s="70"/>
      <c r="G15" s="70"/>
      <c r="H15" s="70"/>
      <c r="I15" s="70"/>
      <c r="J15" s="70"/>
      <c r="K15" s="70"/>
      <c r="L15" s="5"/>
      <c r="M15" s="5"/>
    </row>
    <row r="16" spans="1:20" s="22" customFormat="1" ht="11.45" customHeight="1">
      <c r="A16" s="140" t="s">
        <v>28</v>
      </c>
      <c r="B16" s="125" t="s">
        <v>118</v>
      </c>
      <c r="C16" s="168">
        <v>4.63</v>
      </c>
      <c r="D16" s="302">
        <v>4.09</v>
      </c>
      <c r="E16" s="193">
        <f t="shared" si="0"/>
        <v>-0.11663066954643631</v>
      </c>
      <c r="F16" s="70"/>
      <c r="G16" s="70"/>
      <c r="H16" s="70"/>
      <c r="I16" s="70"/>
      <c r="J16" s="70"/>
      <c r="K16" s="70"/>
      <c r="L16" s="5"/>
      <c r="M16" s="5"/>
    </row>
    <row r="17" spans="1:13" s="22" customFormat="1" ht="11.45" customHeight="1">
      <c r="A17" s="140"/>
      <c r="B17" s="126" t="s">
        <v>119</v>
      </c>
      <c r="C17" s="166">
        <v>4.63</v>
      </c>
      <c r="D17" s="300">
        <v>4.13</v>
      </c>
      <c r="E17" s="191">
        <f t="shared" si="0"/>
        <v>-0.10799136069114468</v>
      </c>
      <c r="F17" s="70"/>
      <c r="G17" s="70"/>
      <c r="H17" s="70"/>
      <c r="I17" s="70"/>
      <c r="J17" s="70"/>
      <c r="K17" s="70"/>
      <c r="L17" s="5"/>
      <c r="M17" s="5"/>
    </row>
    <row r="18" spans="1:13" s="22" customFormat="1" ht="11.45" customHeight="1">
      <c r="A18" s="140"/>
      <c r="B18" s="126" t="s">
        <v>120</v>
      </c>
      <c r="C18" s="166">
        <v>4.6500000000000004</v>
      </c>
      <c r="D18" s="300">
        <v>4.1500000000000004</v>
      </c>
      <c r="E18" s="191">
        <f t="shared" si="0"/>
        <v>-0.10752688172043012</v>
      </c>
      <c r="F18" s="83"/>
      <c r="G18" s="83"/>
      <c r="H18" s="83"/>
      <c r="I18" s="83"/>
      <c r="J18" s="83"/>
      <c r="K18" s="83"/>
      <c r="L18" s="6"/>
      <c r="M18" s="6"/>
    </row>
    <row r="19" spans="1:13" s="22" customFormat="1" ht="11.45" customHeight="1">
      <c r="A19" s="141"/>
      <c r="B19" s="127" t="s">
        <v>121</v>
      </c>
      <c r="C19" s="167">
        <v>4.68</v>
      </c>
      <c r="D19" s="301">
        <v>4.1500000000000004</v>
      </c>
      <c r="E19" s="192">
        <f t="shared" si="0"/>
        <v>-0.11324786324786307</v>
      </c>
      <c r="F19" s="70"/>
      <c r="G19" s="70"/>
      <c r="H19" s="70"/>
      <c r="I19" s="70"/>
      <c r="J19" s="70"/>
      <c r="K19" s="70"/>
      <c r="L19" s="5"/>
      <c r="M19" s="5"/>
    </row>
    <row r="20" spans="1:13" s="22" customFormat="1" ht="11.45" customHeight="1">
      <c r="A20" s="140" t="s">
        <v>11</v>
      </c>
      <c r="B20" s="126" t="s">
        <v>122</v>
      </c>
      <c r="C20" s="166">
        <v>4.7</v>
      </c>
      <c r="D20" s="300">
        <v>4.1500000000000004</v>
      </c>
      <c r="E20" s="191">
        <f t="shared" si="0"/>
        <v>-0.11702127659574468</v>
      </c>
      <c r="F20" s="70"/>
      <c r="G20" s="70"/>
      <c r="H20" s="70"/>
      <c r="I20" s="70"/>
      <c r="J20" s="70"/>
      <c r="K20" s="70"/>
      <c r="L20" s="5"/>
      <c r="M20" s="5"/>
    </row>
    <row r="21" spans="1:13" s="22" customFormat="1" ht="11.45" customHeight="1">
      <c r="A21" s="140"/>
      <c r="B21" s="126" t="s">
        <v>123</v>
      </c>
      <c r="C21" s="166">
        <v>4.68</v>
      </c>
      <c r="D21" s="300">
        <v>4.18</v>
      </c>
      <c r="E21" s="191">
        <f t="shared" si="0"/>
        <v>-0.10683760683760679</v>
      </c>
      <c r="F21" s="70"/>
      <c r="G21" s="70"/>
      <c r="H21" s="70"/>
      <c r="I21" s="70"/>
      <c r="J21" s="70"/>
      <c r="K21" s="70"/>
      <c r="L21" s="5"/>
      <c r="M21" s="5"/>
    </row>
    <row r="22" spans="1:13" s="22" customFormat="1" ht="11.45" customHeight="1">
      <c r="A22" s="140"/>
      <c r="B22" s="126" t="s">
        <v>124</v>
      </c>
      <c r="C22" s="166">
        <v>4.79</v>
      </c>
      <c r="D22" s="300">
        <v>4.1900000000000004</v>
      </c>
      <c r="E22" s="191">
        <f t="shared" si="0"/>
        <v>-0.12526096033402911</v>
      </c>
      <c r="F22" s="70"/>
      <c r="G22" s="70"/>
      <c r="H22" s="70"/>
      <c r="I22" s="70"/>
      <c r="J22" s="70"/>
      <c r="K22" s="70"/>
      <c r="L22" s="5"/>
      <c r="M22" s="5"/>
    </row>
    <row r="23" spans="1:13" s="22" customFormat="1" ht="11.45" customHeight="1">
      <c r="A23" s="141"/>
      <c r="B23" s="127" t="s">
        <v>125</v>
      </c>
      <c r="C23" s="166">
        <v>4.78</v>
      </c>
      <c r="D23" s="300">
        <v>4.18</v>
      </c>
      <c r="E23" s="192">
        <f t="shared" si="0"/>
        <v>-0.12552301255230136</v>
      </c>
      <c r="F23" s="70"/>
      <c r="G23" s="70"/>
      <c r="H23" s="70"/>
      <c r="I23" s="70"/>
      <c r="J23" s="70"/>
      <c r="K23" s="70"/>
      <c r="L23" s="5"/>
      <c r="M23" s="5"/>
    </row>
    <row r="24" spans="1:13" s="22" customFormat="1" ht="11.45" customHeight="1">
      <c r="A24" s="140" t="s">
        <v>12</v>
      </c>
      <c r="B24" s="125" t="s">
        <v>126</v>
      </c>
      <c r="C24" s="169">
        <v>4.8</v>
      </c>
      <c r="D24" s="298">
        <v>4.1900000000000004</v>
      </c>
      <c r="E24" s="193">
        <f t="shared" si="0"/>
        <v>-0.12708333333333321</v>
      </c>
      <c r="F24" s="73"/>
      <c r="G24" s="73"/>
      <c r="H24" s="73"/>
      <c r="I24" s="73"/>
      <c r="J24" s="73"/>
      <c r="K24" s="73"/>
      <c r="L24" s="1"/>
      <c r="M24" s="1"/>
    </row>
    <row r="25" spans="1:13" s="22" customFormat="1" ht="11.45" customHeight="1">
      <c r="A25" s="140"/>
      <c r="B25" s="126" t="s">
        <v>127</v>
      </c>
      <c r="C25" s="170">
        <v>4.76</v>
      </c>
      <c r="D25" s="296">
        <v>4.2</v>
      </c>
      <c r="E25" s="191">
        <f t="shared" si="0"/>
        <v>-0.11764705882352933</v>
      </c>
      <c r="F25" s="184"/>
      <c r="G25" s="73"/>
      <c r="H25" s="73"/>
      <c r="I25" s="73"/>
      <c r="J25" s="73"/>
      <c r="K25" s="73"/>
      <c r="L25" s="1"/>
      <c r="M25" s="1"/>
    </row>
    <row r="26" spans="1:13" s="22" customFormat="1" ht="11.45" customHeight="1">
      <c r="A26" s="140"/>
      <c r="B26" s="126" t="s">
        <v>128</v>
      </c>
      <c r="C26" s="170">
        <v>4.7300000000000004</v>
      </c>
      <c r="D26" s="296">
        <v>4.21</v>
      </c>
      <c r="E26" s="191">
        <f t="shared" si="0"/>
        <v>-0.10993657505285426</v>
      </c>
      <c r="F26" s="73"/>
      <c r="G26" s="70"/>
      <c r="H26" s="73"/>
      <c r="I26" s="73"/>
      <c r="J26" s="73"/>
      <c r="K26" s="70"/>
      <c r="L26" s="5"/>
      <c r="M26" s="1"/>
    </row>
    <row r="27" spans="1:13" s="22" customFormat="1" ht="11.45" customHeight="1">
      <c r="A27" s="141"/>
      <c r="B27" s="127" t="s">
        <v>129</v>
      </c>
      <c r="C27" s="171">
        <v>4.68</v>
      </c>
      <c r="D27" s="303">
        <v>4.22</v>
      </c>
      <c r="E27" s="192">
        <f t="shared" si="0"/>
        <v>-9.8290598290598274E-2</v>
      </c>
      <c r="F27" s="128"/>
      <c r="G27" s="70"/>
      <c r="H27" s="128"/>
      <c r="I27" s="128"/>
      <c r="J27" s="128"/>
      <c r="K27" s="70"/>
      <c r="L27" s="5"/>
      <c r="M27" s="1"/>
    </row>
    <row r="28" spans="1:13" s="22" customFormat="1" ht="11.45" customHeight="1">
      <c r="A28" s="142" t="s">
        <v>13</v>
      </c>
      <c r="B28" s="126" t="s">
        <v>130</v>
      </c>
      <c r="C28" s="170">
        <v>4.67</v>
      </c>
      <c r="D28" s="296">
        <v>4.25</v>
      </c>
      <c r="E28" s="191">
        <f t="shared" si="0"/>
        <v>-8.9935760171306223E-2</v>
      </c>
      <c r="F28" s="397"/>
      <c r="G28" s="397"/>
      <c r="H28" s="397"/>
      <c r="I28" s="397"/>
      <c r="J28" s="397"/>
      <c r="K28" s="397" t="s">
        <v>29</v>
      </c>
      <c r="L28" s="398"/>
      <c r="M28" s="398"/>
    </row>
    <row r="29" spans="1:13" s="22" customFormat="1" ht="11.45" customHeight="1">
      <c r="A29" s="143"/>
      <c r="B29" s="126" t="s">
        <v>131</v>
      </c>
      <c r="C29" s="172">
        <v>4.6500000000000004</v>
      </c>
      <c r="D29" s="304"/>
      <c r="E29" s="191"/>
      <c r="F29" s="70"/>
      <c r="G29" s="129"/>
      <c r="H29" s="70"/>
      <c r="I29" s="70"/>
      <c r="J29" s="70"/>
      <c r="K29" s="70"/>
      <c r="L29" s="5"/>
      <c r="M29" s="5"/>
    </row>
    <row r="30" spans="1:13" s="22" customFormat="1" ht="11.45" customHeight="1">
      <c r="A30" s="91"/>
      <c r="B30" s="126" t="s">
        <v>132</v>
      </c>
      <c r="C30" s="173">
        <v>4.6399999999999997</v>
      </c>
      <c r="D30" s="305"/>
      <c r="E30" s="191"/>
      <c r="F30" s="84"/>
      <c r="G30" s="84"/>
      <c r="H30" s="70"/>
      <c r="I30" s="70"/>
      <c r="J30" s="70"/>
      <c r="K30" s="70"/>
      <c r="L30" s="5"/>
      <c r="M30" s="5"/>
    </row>
    <row r="31" spans="1:13" s="22" customFormat="1" ht="11.45" customHeight="1">
      <c r="A31" s="140"/>
      <c r="B31" s="126" t="s">
        <v>133</v>
      </c>
      <c r="C31" s="174">
        <v>4.6399999999999997</v>
      </c>
      <c r="D31" s="306">
        <v>4.33</v>
      </c>
      <c r="E31" s="191">
        <f t="shared" si="0"/>
        <v>-6.6810344827586077E-2</v>
      </c>
      <c r="F31" s="84"/>
      <c r="G31" s="84"/>
      <c r="H31" s="130"/>
      <c r="I31" s="70"/>
      <c r="J31" s="70"/>
      <c r="K31" s="70"/>
      <c r="L31" s="5"/>
      <c r="M31" s="5"/>
    </row>
    <row r="32" spans="1:13" s="22" customFormat="1" ht="11.45" customHeight="1">
      <c r="A32" s="141"/>
      <c r="B32" s="127" t="s">
        <v>134</v>
      </c>
      <c r="C32" s="175">
        <v>4.6500000000000004</v>
      </c>
      <c r="D32" s="294">
        <v>4.32</v>
      </c>
      <c r="E32" s="192">
        <f t="shared" si="0"/>
        <v>-7.096774193548383E-2</v>
      </c>
      <c r="F32" s="84"/>
      <c r="G32" s="84"/>
      <c r="H32" s="130"/>
      <c r="I32" s="70"/>
      <c r="J32" s="70"/>
      <c r="K32" s="70"/>
      <c r="L32" s="5"/>
      <c r="M32" s="5"/>
    </row>
    <row r="33" spans="1:13" s="22" customFormat="1" ht="11.45" customHeight="1">
      <c r="A33" s="140" t="s">
        <v>14</v>
      </c>
      <c r="B33" s="125" t="s">
        <v>135</v>
      </c>
      <c r="C33" s="176">
        <v>4.68</v>
      </c>
      <c r="D33" s="295">
        <v>4.3600000000000003</v>
      </c>
      <c r="E33" s="193">
        <f t="shared" si="0"/>
        <v>-6.8376068376068244E-2</v>
      </c>
      <c r="F33" s="131"/>
      <c r="G33" s="131"/>
      <c r="H33" s="131"/>
      <c r="I33" s="132"/>
      <c r="J33" s="70"/>
      <c r="K33" s="70"/>
      <c r="L33" s="5"/>
      <c r="M33" s="5"/>
    </row>
    <row r="34" spans="1:13" s="22" customFormat="1" ht="11.45" customHeight="1">
      <c r="A34" s="140"/>
      <c r="B34" s="126" t="s">
        <v>136</v>
      </c>
      <c r="C34" s="174">
        <v>4.6900000000000004</v>
      </c>
      <c r="D34" s="306">
        <v>4.37</v>
      </c>
      <c r="E34" s="191">
        <f t="shared" si="0"/>
        <v>-6.823027718550112E-2</v>
      </c>
      <c r="F34" s="130"/>
      <c r="G34" s="130"/>
      <c r="H34" s="130"/>
      <c r="I34" s="70"/>
      <c r="J34" s="70"/>
      <c r="K34" s="70"/>
      <c r="L34" s="5"/>
      <c r="M34" s="5"/>
    </row>
    <row r="35" spans="1:13" s="22" customFormat="1" ht="11.45" customHeight="1">
      <c r="A35" s="140"/>
      <c r="B35" s="126" t="s">
        <v>137</v>
      </c>
      <c r="C35" s="174">
        <v>4.7300000000000004</v>
      </c>
      <c r="D35" s="306"/>
      <c r="E35" s="191"/>
      <c r="F35" s="133"/>
      <c r="G35" s="133"/>
      <c r="H35" s="133"/>
      <c r="I35" s="134"/>
      <c r="J35" s="70"/>
      <c r="K35" s="70"/>
      <c r="L35" s="5"/>
      <c r="M35" s="5"/>
    </row>
    <row r="36" spans="1:13" s="22" customFormat="1" ht="11.45" customHeight="1">
      <c r="A36" s="141"/>
      <c r="B36" s="127" t="s">
        <v>138</v>
      </c>
      <c r="C36" s="175">
        <v>4.7</v>
      </c>
      <c r="D36" s="294">
        <v>4.38</v>
      </c>
      <c r="E36" s="192">
        <f t="shared" si="0"/>
        <v>-6.8085106382978822E-2</v>
      </c>
      <c r="F36" s="65"/>
      <c r="G36" s="130"/>
      <c r="H36" s="130"/>
      <c r="I36" s="70"/>
      <c r="J36" s="70"/>
      <c r="K36" s="70"/>
      <c r="L36" s="5"/>
      <c r="M36" s="5"/>
    </row>
    <row r="37" spans="1:13" s="22" customFormat="1" ht="18" customHeight="1">
      <c r="A37" s="140" t="s">
        <v>31</v>
      </c>
      <c r="B37" s="126" t="s">
        <v>139</v>
      </c>
      <c r="C37" s="174">
        <v>4.6900000000000004</v>
      </c>
      <c r="D37" s="306"/>
      <c r="E37" s="193"/>
      <c r="F37" s="130"/>
      <c r="G37" s="130"/>
      <c r="I37" s="83"/>
      <c r="J37" s="83"/>
      <c r="K37" s="83"/>
      <c r="L37" s="6"/>
      <c r="M37" s="6"/>
    </row>
    <row r="38" spans="1:13" s="22" customFormat="1" ht="11.45" customHeight="1">
      <c r="A38" s="140"/>
      <c r="B38" s="126" t="s">
        <v>140</v>
      </c>
      <c r="C38" s="174">
        <v>4.6500000000000004</v>
      </c>
      <c r="D38" s="306">
        <v>4.41</v>
      </c>
      <c r="E38" s="191">
        <f t="shared" si="0"/>
        <v>-5.1612903225806472E-2</v>
      </c>
      <c r="F38" s="70"/>
      <c r="G38" s="129"/>
      <c r="H38" s="135"/>
      <c r="I38" s="70"/>
      <c r="J38" s="70"/>
      <c r="K38" s="70"/>
      <c r="L38" s="5"/>
      <c r="M38" s="5"/>
    </row>
    <row r="39" spans="1:13" s="22" customFormat="1" ht="11.45" customHeight="1">
      <c r="A39" s="140"/>
      <c r="B39" s="126" t="s">
        <v>141</v>
      </c>
      <c r="C39" s="174"/>
      <c r="D39" s="306"/>
      <c r="E39" s="191"/>
      <c r="F39" s="70"/>
      <c r="G39" s="70"/>
      <c r="H39" s="135"/>
      <c r="I39" s="70"/>
      <c r="J39" s="70"/>
      <c r="K39" s="70"/>
      <c r="L39" s="5"/>
      <c r="M39" s="5"/>
    </row>
    <row r="40" spans="1:13" s="22" customFormat="1" ht="15" customHeight="1">
      <c r="A40" s="140"/>
      <c r="B40" s="126" t="s">
        <v>142</v>
      </c>
      <c r="C40" s="174">
        <v>4.59</v>
      </c>
      <c r="D40" s="306"/>
      <c r="E40" s="191"/>
      <c r="F40" s="70"/>
      <c r="G40" s="122"/>
      <c r="H40" s="70"/>
      <c r="I40" s="70"/>
      <c r="J40" s="70"/>
      <c r="K40" s="70"/>
      <c r="L40" s="5"/>
      <c r="M40" s="5"/>
    </row>
    <row r="41" spans="1:13" s="22" customFormat="1" ht="11.45" customHeight="1">
      <c r="A41" s="141"/>
      <c r="B41" s="127" t="s">
        <v>143</v>
      </c>
      <c r="C41" s="294"/>
      <c r="D41" s="294">
        <v>4.41</v>
      </c>
      <c r="E41" s="192"/>
      <c r="F41" s="130"/>
      <c r="H41" s="70"/>
      <c r="I41" s="70"/>
      <c r="J41" s="70"/>
      <c r="K41" s="70"/>
      <c r="L41" s="5"/>
      <c r="M41" s="5"/>
    </row>
    <row r="42" spans="1:13" s="22" customFormat="1" ht="15.6" customHeight="1">
      <c r="A42" s="140" t="s">
        <v>32</v>
      </c>
      <c r="B42" s="125" t="s">
        <v>144</v>
      </c>
      <c r="C42" s="295">
        <v>4.54</v>
      </c>
      <c r="D42" s="295">
        <v>4.4400000000000004</v>
      </c>
      <c r="E42" s="193">
        <f t="shared" si="0"/>
        <v>-2.2026431718061623E-2</v>
      </c>
      <c r="F42" s="130"/>
      <c r="G42" s="308"/>
      <c r="H42" s="130"/>
      <c r="I42" s="70"/>
      <c r="J42" s="70"/>
      <c r="K42" s="70"/>
      <c r="L42" s="5"/>
      <c r="M42" s="5"/>
    </row>
    <row r="43" spans="1:13" s="22" customFormat="1" ht="11.45" customHeight="1">
      <c r="A43" s="140"/>
      <c r="B43" s="126" t="s">
        <v>145</v>
      </c>
      <c r="C43" s="296">
        <v>4.5599999999999996</v>
      </c>
      <c r="D43" s="296">
        <v>4.47</v>
      </c>
      <c r="E43" s="191">
        <f t="shared" si="0"/>
        <v>-1.9736842105263164E-2</v>
      </c>
      <c r="F43" s="73"/>
      <c r="G43" s="73"/>
      <c r="H43" s="73"/>
      <c r="I43" s="73"/>
      <c r="J43" s="73"/>
      <c r="K43" s="73"/>
      <c r="L43" s="1"/>
      <c r="M43" s="1"/>
    </row>
    <row r="44" spans="1:13" s="22" customFormat="1" ht="11.45" customHeight="1">
      <c r="A44" s="140"/>
      <c r="B44" s="126" t="s">
        <v>146</v>
      </c>
      <c r="C44" s="296"/>
      <c r="D44" s="296"/>
      <c r="E44" s="191"/>
      <c r="F44" s="70"/>
      <c r="G44" s="70"/>
      <c r="H44" s="135"/>
      <c r="I44" s="73"/>
      <c r="J44" s="73"/>
      <c r="K44" s="73"/>
      <c r="L44" s="1"/>
      <c r="M44" s="1"/>
    </row>
    <row r="45" spans="1:13" s="22" customFormat="1" ht="11.45" customHeight="1">
      <c r="A45" s="140"/>
      <c r="B45" s="126" t="s">
        <v>147</v>
      </c>
      <c r="C45" s="296">
        <v>4.57</v>
      </c>
      <c r="D45" s="296">
        <v>4.51</v>
      </c>
      <c r="E45" s="191">
        <f t="shared" si="0"/>
        <v>-1.3129102844639085E-2</v>
      </c>
      <c r="F45" s="73"/>
      <c r="G45" s="73"/>
      <c r="H45" s="73"/>
      <c r="I45" s="73"/>
      <c r="J45" s="73"/>
      <c r="K45" s="73"/>
      <c r="L45" s="1"/>
      <c r="M45" s="1"/>
    </row>
    <row r="46" spans="1:13" s="22" customFormat="1" ht="11.45" customHeight="1">
      <c r="A46" s="141"/>
      <c r="B46" s="127" t="s">
        <v>148</v>
      </c>
      <c r="C46" s="297">
        <v>4.67</v>
      </c>
      <c r="D46" s="297">
        <v>4.54</v>
      </c>
      <c r="E46" s="192">
        <f t="shared" si="0"/>
        <v>-2.7837259100642386E-2</v>
      </c>
      <c r="F46" s="73"/>
      <c r="G46" s="73"/>
      <c r="H46" s="73"/>
      <c r="I46" s="73"/>
      <c r="J46" s="73"/>
      <c r="K46" s="73"/>
      <c r="L46" s="1"/>
      <c r="M46" s="1"/>
    </row>
    <row r="47" spans="1:13" s="22" customFormat="1" ht="11.45" customHeight="1">
      <c r="A47" s="140" t="s">
        <v>33</v>
      </c>
      <c r="B47" s="126" t="s">
        <v>149</v>
      </c>
      <c r="C47" s="296">
        <v>4.66</v>
      </c>
      <c r="D47" s="296">
        <v>4.5</v>
      </c>
      <c r="E47" s="191">
        <f t="shared" si="0"/>
        <v>-3.4334763948497882E-2</v>
      </c>
      <c r="F47" s="130"/>
      <c r="G47" s="130"/>
      <c r="H47" s="130"/>
      <c r="I47" s="73"/>
      <c r="J47" s="73"/>
      <c r="K47" s="73"/>
      <c r="L47" s="1"/>
      <c r="M47" s="1"/>
    </row>
    <row r="48" spans="1:13" s="22" customFormat="1" ht="11.45" customHeight="1">
      <c r="A48" s="140"/>
      <c r="B48" s="126" t="s">
        <v>150</v>
      </c>
      <c r="C48" s="296">
        <v>4.6900000000000004</v>
      </c>
      <c r="D48" s="296">
        <v>4.49</v>
      </c>
      <c r="E48" s="191">
        <f t="shared" si="0"/>
        <v>-4.2643923240938242E-2</v>
      </c>
      <c r="F48" s="73"/>
      <c r="G48" s="73"/>
      <c r="H48" s="73"/>
      <c r="I48" s="73"/>
      <c r="J48" s="73"/>
      <c r="K48" s="73"/>
      <c r="L48" s="1"/>
      <c r="M48" s="1"/>
    </row>
    <row r="49" spans="1:15" s="22" customFormat="1" ht="11.45" customHeight="1">
      <c r="A49" s="140"/>
      <c r="B49" s="126" t="s">
        <v>151</v>
      </c>
      <c r="C49" s="296">
        <v>4.66</v>
      </c>
      <c r="D49" s="296">
        <v>4.4400000000000004</v>
      </c>
      <c r="E49" s="191">
        <f t="shared" si="0"/>
        <v>-4.7210300429184504E-2</v>
      </c>
      <c r="F49" s="70"/>
      <c r="G49" s="70"/>
      <c r="H49" s="135"/>
      <c r="I49" s="73"/>
      <c r="J49" s="73"/>
      <c r="K49" s="73"/>
      <c r="L49" s="1"/>
      <c r="M49" s="1"/>
    </row>
    <row r="50" spans="1:15" s="22" customFormat="1" ht="11.45" customHeight="1">
      <c r="A50" s="140"/>
      <c r="B50" s="126" t="s">
        <v>152</v>
      </c>
      <c r="C50" s="296"/>
      <c r="D50" s="296">
        <v>4.3899999999999997</v>
      </c>
      <c r="E50" s="191"/>
      <c r="F50" s="73"/>
      <c r="G50" s="73"/>
      <c r="H50" s="73"/>
      <c r="I50" s="73"/>
      <c r="J50" s="73"/>
      <c r="K50" s="73"/>
      <c r="L50" s="1"/>
      <c r="M50" s="1"/>
    </row>
    <row r="51" spans="1:15" s="22" customFormat="1" ht="11.45" customHeight="1">
      <c r="A51" s="141"/>
      <c r="B51" s="127" t="s">
        <v>153</v>
      </c>
      <c r="C51" s="297">
        <v>4.5999999999999996</v>
      </c>
      <c r="D51" s="297">
        <v>4.3499999999999996</v>
      </c>
      <c r="E51" s="192">
        <f t="shared" si="0"/>
        <v>-5.4347826086956541E-2</v>
      </c>
      <c r="F51" s="73"/>
      <c r="G51" s="73"/>
      <c r="H51" s="73"/>
      <c r="I51" s="73"/>
      <c r="J51" s="73"/>
      <c r="K51" s="73"/>
      <c r="L51" s="1"/>
      <c r="M51" s="1"/>
    </row>
    <row r="52" spans="1:15" s="22" customFormat="1" ht="11.45" customHeight="1">
      <c r="A52" s="140" t="s">
        <v>34</v>
      </c>
      <c r="B52" s="125" t="s">
        <v>154</v>
      </c>
      <c r="C52" s="298">
        <v>4.57</v>
      </c>
      <c r="D52" s="298">
        <v>4.32</v>
      </c>
      <c r="E52" s="193">
        <f t="shared" si="0"/>
        <v>-5.4704595185995575E-2</v>
      </c>
      <c r="F52" s="130"/>
      <c r="G52" s="130"/>
      <c r="H52" s="130"/>
      <c r="I52" s="73"/>
      <c r="J52" s="73"/>
      <c r="K52" s="73"/>
      <c r="L52" s="1"/>
      <c r="M52" s="1"/>
    </row>
    <row r="53" spans="1:15" s="22" customFormat="1" ht="11.45" customHeight="1">
      <c r="A53" s="140"/>
      <c r="B53" s="126" t="s">
        <v>155</v>
      </c>
      <c r="C53" s="296">
        <v>4.5199999999999996</v>
      </c>
      <c r="D53" s="296">
        <v>4.25</v>
      </c>
      <c r="E53" s="191">
        <f t="shared" si="0"/>
        <v>-5.9734513274336209E-2</v>
      </c>
      <c r="F53" s="130"/>
      <c r="G53" s="130"/>
      <c r="H53" s="135"/>
      <c r="I53" s="136"/>
      <c r="J53" s="73"/>
      <c r="K53" s="73"/>
      <c r="L53" s="1"/>
      <c r="M53" s="1"/>
    </row>
    <row r="54" spans="1:15" s="22" customFormat="1" ht="11.45" customHeight="1">
      <c r="A54" s="140"/>
      <c r="B54" s="126" t="s">
        <v>156</v>
      </c>
      <c r="C54" s="296">
        <v>4.4800000000000004</v>
      </c>
      <c r="D54" s="296">
        <v>4.24</v>
      </c>
      <c r="E54" s="191">
        <f t="shared" si="0"/>
        <v>-5.3571428571428603E-2</v>
      </c>
      <c r="F54" s="73"/>
      <c r="G54" s="73"/>
      <c r="H54" s="73"/>
      <c r="I54" s="73"/>
      <c r="J54" s="73"/>
      <c r="K54" s="73"/>
      <c r="L54" s="1"/>
      <c r="M54" s="1"/>
    </row>
    <row r="55" spans="1:15" s="22" customFormat="1" ht="11.45" customHeight="1">
      <c r="A55" s="141"/>
      <c r="B55" s="127" t="s">
        <v>157</v>
      </c>
      <c r="C55" s="297">
        <v>4.38</v>
      </c>
      <c r="D55" s="297">
        <v>4.2300000000000004</v>
      </c>
      <c r="E55" s="192">
        <f t="shared" si="0"/>
        <v>-3.4246575342465668E-2</v>
      </c>
      <c r="F55" s="73"/>
      <c r="G55" s="73"/>
      <c r="H55" s="73"/>
      <c r="I55" s="73"/>
      <c r="J55" s="73"/>
      <c r="K55" s="73"/>
      <c r="L55" s="1"/>
      <c r="M55" s="1"/>
    </row>
    <row r="56" spans="1:15" s="22" customFormat="1" ht="11.45" customHeight="1">
      <c r="A56" s="140" t="s">
        <v>35</v>
      </c>
      <c r="B56" s="126" t="s">
        <v>158</v>
      </c>
      <c r="C56" s="296">
        <v>4.28</v>
      </c>
      <c r="D56" s="296">
        <v>4.18</v>
      </c>
      <c r="E56" s="191">
        <f t="shared" si="0"/>
        <v>-2.336448598130858E-2</v>
      </c>
      <c r="F56" s="130"/>
      <c r="G56" s="130"/>
      <c r="H56" s="130"/>
      <c r="I56" s="73"/>
      <c r="J56" s="73"/>
      <c r="K56" s="73"/>
      <c r="L56" s="1"/>
      <c r="M56" s="1"/>
    </row>
    <row r="57" spans="1:15" s="22" customFormat="1" ht="11.45" customHeight="1">
      <c r="A57" s="140"/>
      <c r="B57" s="126" t="s">
        <v>159</v>
      </c>
      <c r="C57" s="296">
        <v>4.16</v>
      </c>
      <c r="D57" s="296">
        <v>4.22</v>
      </c>
      <c r="E57" s="191">
        <f t="shared" si="0"/>
        <v>1.4423076923076872E-2</v>
      </c>
      <c r="F57" s="130"/>
      <c r="G57" s="130"/>
      <c r="H57" s="135"/>
      <c r="I57" s="73"/>
      <c r="J57" s="73"/>
      <c r="K57" s="73"/>
      <c r="L57" s="1"/>
      <c r="M57" s="1"/>
    </row>
    <row r="58" spans="1:15" s="22" customFormat="1" ht="11.45" customHeight="1">
      <c r="A58" s="140"/>
      <c r="B58" s="126" t="s">
        <v>160</v>
      </c>
      <c r="C58" s="296">
        <v>4.07</v>
      </c>
      <c r="D58" s="296">
        <v>4.1900000000000004</v>
      </c>
      <c r="E58" s="191">
        <f t="shared" si="0"/>
        <v>2.9484029484029506E-2</v>
      </c>
      <c r="F58" s="73"/>
      <c r="G58" s="73"/>
      <c r="H58" s="73"/>
      <c r="I58" s="73"/>
      <c r="J58" s="73"/>
      <c r="K58" s="73"/>
      <c r="L58" s="1"/>
      <c r="M58" s="1"/>
    </row>
    <row r="59" spans="1:15" s="22" customFormat="1" ht="11.45" customHeight="1">
      <c r="A59" s="141"/>
      <c r="B59" s="127" t="s">
        <v>161</v>
      </c>
      <c r="C59" s="296">
        <v>3.96</v>
      </c>
      <c r="D59" s="296"/>
      <c r="E59" s="191"/>
      <c r="F59" s="73"/>
      <c r="G59" s="73"/>
      <c r="H59" s="73"/>
      <c r="I59" s="73"/>
      <c r="J59" s="73"/>
      <c r="K59" s="73"/>
      <c r="L59" s="1"/>
      <c r="M59" s="1"/>
    </row>
    <row r="60" spans="1:15" s="22" customFormat="1" ht="11.45" customHeight="1">
      <c r="A60" s="140" t="s">
        <v>36</v>
      </c>
      <c r="B60" s="125" t="s">
        <v>162</v>
      </c>
      <c r="C60" s="298">
        <v>3.88</v>
      </c>
      <c r="D60" s="298"/>
      <c r="E60" s="193"/>
      <c r="F60" s="73"/>
      <c r="G60" s="73"/>
      <c r="H60" s="73"/>
      <c r="I60" s="73"/>
      <c r="J60" s="73"/>
      <c r="K60" s="73"/>
      <c r="L60" s="1"/>
      <c r="M60" s="1"/>
    </row>
    <row r="61" spans="1:15" s="22" customFormat="1" ht="11.45" customHeight="1">
      <c r="A61" s="140"/>
      <c r="B61" s="126" t="s">
        <v>163</v>
      </c>
      <c r="C61" s="296">
        <v>3.86</v>
      </c>
      <c r="D61" s="296"/>
      <c r="E61" s="191"/>
      <c r="F61" s="65"/>
      <c r="G61" s="130"/>
      <c r="H61" s="135"/>
      <c r="I61" s="73"/>
      <c r="J61" s="73"/>
      <c r="K61" s="73"/>
      <c r="L61" s="1"/>
      <c r="M61" s="1"/>
    </row>
    <row r="62" spans="1:15" s="22" customFormat="1" ht="11.45" customHeight="1">
      <c r="A62" s="140"/>
      <c r="B62" s="126" t="s">
        <v>164</v>
      </c>
      <c r="C62" s="296">
        <v>3.85</v>
      </c>
      <c r="D62" s="296"/>
      <c r="E62" s="139"/>
      <c r="F62" s="73"/>
      <c r="G62" s="73"/>
      <c r="H62" s="73"/>
      <c r="I62" s="73"/>
      <c r="J62" s="73"/>
      <c r="K62" s="73"/>
      <c r="L62" s="1"/>
      <c r="M62" s="1"/>
    </row>
    <row r="63" spans="1:15" s="13" customFormat="1" ht="11.45" customHeight="1">
      <c r="A63" s="144"/>
      <c r="B63" s="145" t="s">
        <v>165</v>
      </c>
      <c r="C63" s="299">
        <v>3.88</v>
      </c>
      <c r="D63" s="299"/>
      <c r="E63" s="146"/>
      <c r="F63" s="73"/>
      <c r="G63" s="73"/>
      <c r="H63" s="73"/>
      <c r="I63" s="73"/>
      <c r="J63" s="73"/>
      <c r="K63" s="73"/>
      <c r="L63" s="1"/>
      <c r="M63" s="1"/>
      <c r="O63" s="307"/>
    </row>
    <row r="64" spans="1:15" ht="15.75">
      <c r="A64" s="73"/>
      <c r="B64" s="137"/>
      <c r="C64" s="138"/>
      <c r="D64" s="138"/>
      <c r="E64" s="129"/>
      <c r="F64" s="73"/>
      <c r="G64" s="73"/>
      <c r="H64" s="73"/>
      <c r="I64" s="73"/>
      <c r="J64" s="73"/>
      <c r="K64" s="73"/>
    </row>
    <row r="65" spans="1:11" ht="15.75">
      <c r="A65" s="73" t="s">
        <v>37</v>
      </c>
      <c r="B65" s="115"/>
      <c r="C65" s="73"/>
      <c r="D65" s="73"/>
      <c r="E65" s="73"/>
      <c r="F65" s="73"/>
      <c r="G65" s="73"/>
      <c r="H65" s="73"/>
      <c r="I65" s="73"/>
      <c r="J65" s="73"/>
      <c r="K65" s="73"/>
    </row>
    <row r="66" spans="1:11" ht="15.75">
      <c r="A66" s="73"/>
      <c r="B66" s="115"/>
      <c r="C66" s="73"/>
      <c r="D66" s="73"/>
      <c r="E66" s="73"/>
      <c r="F66" s="73"/>
      <c r="G66" s="73"/>
      <c r="H66" s="73"/>
      <c r="I66" s="73"/>
      <c r="J66" s="73"/>
      <c r="K66" s="73"/>
    </row>
    <row r="67" spans="1:11" ht="15.75">
      <c r="G67" s="73"/>
    </row>
  </sheetData>
  <sheetProtection selectLockedCells="1" selectUnlockedCells="1"/>
  <mergeCells count="5">
    <mergeCell ref="F28:K28"/>
    <mergeCell ref="L28:M28"/>
    <mergeCell ref="A8:F8"/>
    <mergeCell ref="G1:H1"/>
    <mergeCell ref="A10:F10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="90" zoomScaleNormal="90" workbookViewId="0">
      <selection activeCell="R1" sqref="R1"/>
    </sheetView>
  </sheetViews>
  <sheetFormatPr baseColWidth="10" defaultColWidth="11.5703125" defaultRowHeight="12.75"/>
  <cols>
    <col min="1" max="1" width="24.5703125" style="1" customWidth="1"/>
    <col min="2" max="2" width="8.85546875" style="1" customWidth="1"/>
    <col min="3" max="3" width="9" style="1" customWidth="1"/>
    <col min="4" max="6" width="6.85546875" style="1" customWidth="1"/>
    <col min="7" max="7" width="13" style="1" customWidth="1"/>
    <col min="8" max="8" width="8.28515625" style="1" customWidth="1"/>
    <col min="9" max="14" width="11.5703125" style="1"/>
    <col min="15" max="15" width="8.5703125" style="1" customWidth="1"/>
    <col min="16" max="16" width="19.28515625" style="1" customWidth="1"/>
    <col min="17" max="17" width="10.42578125" style="1" customWidth="1"/>
    <col min="18" max="21" width="7" style="1" customWidth="1"/>
    <col min="22" max="22" width="11.5703125" style="1" customWidth="1"/>
    <col min="23" max="16384" width="11.5703125" style="1"/>
  </cols>
  <sheetData>
    <row r="1" spans="1:23" ht="15">
      <c r="R1" s="361" t="str">
        <f>HYPERLINK("#'"&amp;"Méthodologie&amp;navigation"&amp;"'!A1","Retour Méthodologie&amp;navigation")</f>
        <v>Retour Méthodologie&amp;navigation</v>
      </c>
    </row>
    <row r="3" spans="1:23" ht="15.75">
      <c r="M3" s="32" t="s">
        <v>38</v>
      </c>
      <c r="N3" s="32"/>
    </row>
    <row r="6" spans="1:23" s="73" customFormat="1" ht="15.75">
      <c r="Q6" s="74"/>
    </row>
    <row r="7" spans="1:23" s="76" customFormat="1" ht="18.75">
      <c r="A7" s="75" t="s">
        <v>173</v>
      </c>
      <c r="B7" s="75"/>
      <c r="Q7" s="77"/>
    </row>
    <row r="8" spans="1:23" s="73" customFormat="1" ht="13.15" customHeight="1"/>
    <row r="9" spans="1:23" s="73" customFormat="1" ht="12.6" customHeight="1">
      <c r="A9" s="388" t="s">
        <v>63</v>
      </c>
      <c r="B9" s="388"/>
      <c r="C9" s="388"/>
      <c r="D9" s="388"/>
      <c r="E9" s="388"/>
      <c r="F9" s="388"/>
      <c r="G9" s="388"/>
      <c r="I9" s="401"/>
      <c r="J9" s="401"/>
      <c r="K9" s="401"/>
      <c r="L9" s="401"/>
      <c r="M9" s="401"/>
      <c r="N9" s="98"/>
      <c r="P9" s="388" t="s">
        <v>63</v>
      </c>
      <c r="Q9" s="388"/>
      <c r="R9" s="388"/>
      <c r="S9" s="388"/>
      <c r="T9" s="388"/>
      <c r="U9" s="388"/>
      <c r="V9" s="388"/>
    </row>
    <row r="10" spans="1:23" s="70" customFormat="1" ht="34.15" customHeight="1">
      <c r="A10" s="388" t="s">
        <v>49</v>
      </c>
      <c r="B10" s="388"/>
      <c r="C10" s="388"/>
      <c r="D10" s="388"/>
      <c r="E10" s="388"/>
      <c r="F10" s="388"/>
      <c r="G10" s="388"/>
      <c r="I10" s="386" t="str">
        <f>CONCATENATE("Evolution des volumes de"," ",A9," abattus : ",TEXT(T28,"0,0%")," entre 2022 et 2023")</f>
        <v>Evolution des volumes de Total génisses abattus : -7,4% entre 2022 et 2023</v>
      </c>
      <c r="J10" s="386"/>
      <c r="K10" s="386"/>
      <c r="L10" s="386"/>
      <c r="M10" s="386"/>
      <c r="N10" s="386"/>
      <c r="O10" s="386"/>
      <c r="P10" s="80" t="s">
        <v>50</v>
      </c>
      <c r="Q10" s="81"/>
      <c r="R10" s="82"/>
      <c r="S10" s="82"/>
      <c r="T10" s="82"/>
      <c r="U10" s="82"/>
      <c r="V10" s="82"/>
    </row>
    <row r="11" spans="1:23" s="5" customFormat="1" ht="17.45" customHeight="1">
      <c r="C11" s="6"/>
      <c r="D11" s="6"/>
      <c r="E11" s="6"/>
      <c r="F11" s="6"/>
      <c r="I11" s="386" t="str">
        <f>CONCATENATE(TEXT(V28,"0,0%"), "sur les 9 premiers mois de l'année en 2023 et 2024")</f>
        <v>-2,9%sur les 9 premiers mois de l'année en 2023 et 2024</v>
      </c>
      <c r="J11" s="386"/>
      <c r="K11" s="386"/>
      <c r="L11" s="386"/>
      <c r="M11" s="386"/>
      <c r="N11" s="386"/>
      <c r="O11" s="386"/>
      <c r="R11" s="6"/>
      <c r="S11" s="6"/>
      <c r="T11" s="6"/>
      <c r="U11" s="6"/>
    </row>
    <row r="12" spans="1:23" s="5" customFormat="1" ht="14.85" customHeight="1">
      <c r="A12" s="384" t="s">
        <v>7</v>
      </c>
      <c r="B12" s="381" t="s">
        <v>102</v>
      </c>
      <c r="C12" s="381">
        <v>2021</v>
      </c>
      <c r="D12" s="381">
        <v>2022</v>
      </c>
      <c r="E12" s="381">
        <v>2023</v>
      </c>
      <c r="F12" s="381">
        <v>2024</v>
      </c>
      <c r="G12" s="379" t="s">
        <v>103</v>
      </c>
      <c r="P12" s="384" t="s">
        <v>43</v>
      </c>
      <c r="Q12" s="381" t="s">
        <v>102</v>
      </c>
      <c r="R12" s="381">
        <v>2021</v>
      </c>
      <c r="S12" s="381">
        <v>2022</v>
      </c>
      <c r="T12" s="381">
        <v>2023</v>
      </c>
      <c r="U12" s="381">
        <v>2024</v>
      </c>
      <c r="V12" s="379" t="s">
        <v>103</v>
      </c>
    </row>
    <row r="13" spans="1:23" s="5" customFormat="1" ht="18.600000000000001" customHeight="1">
      <c r="A13" s="385"/>
      <c r="B13" s="382"/>
      <c r="C13" s="382"/>
      <c r="D13" s="382"/>
      <c r="E13" s="382"/>
      <c r="F13" s="382"/>
      <c r="G13" s="380"/>
      <c r="I13" s="396"/>
      <c r="J13" s="396"/>
      <c r="K13" s="396"/>
      <c r="P13" s="385"/>
      <c r="Q13" s="382"/>
      <c r="R13" s="382"/>
      <c r="S13" s="382"/>
      <c r="T13" s="382"/>
      <c r="U13" s="382"/>
      <c r="V13" s="380"/>
    </row>
    <row r="14" spans="1:23" s="5" customFormat="1">
      <c r="A14" s="91" t="s">
        <v>9</v>
      </c>
      <c r="B14" s="72">
        <v>3.0923999999999996</v>
      </c>
      <c r="C14" s="72">
        <v>3.008</v>
      </c>
      <c r="D14" s="72">
        <v>3.0870000000000002</v>
      </c>
      <c r="E14" s="72">
        <v>3.0489999999999999</v>
      </c>
      <c r="F14" s="72">
        <v>3.0649999999999999</v>
      </c>
      <c r="G14" s="101">
        <f>F14/E14-1</f>
        <v>5.2476221712036697E-3</v>
      </c>
      <c r="H14" s="33"/>
      <c r="O14" s="11"/>
      <c r="P14" s="91" t="s">
        <v>9</v>
      </c>
      <c r="Q14" s="113">
        <v>1114.3862000000001</v>
      </c>
      <c r="R14" s="113">
        <v>1090.0129999999999</v>
      </c>
      <c r="S14" s="113">
        <v>1130.4639999999999</v>
      </c>
      <c r="T14" s="113">
        <v>1124.7539999999999</v>
      </c>
      <c r="U14" s="113">
        <v>1111.3499999999999</v>
      </c>
      <c r="V14" s="101">
        <f>U14/T14-1</f>
        <v>-1.1917272576936866E-2</v>
      </c>
      <c r="W14" s="7"/>
    </row>
    <row r="15" spans="1:23" s="5" customFormat="1">
      <c r="A15" s="91" t="s">
        <v>10</v>
      </c>
      <c r="B15" s="72">
        <v>2.7429999999999999</v>
      </c>
      <c r="C15" s="72">
        <v>2.931</v>
      </c>
      <c r="D15" s="72">
        <v>2.9249999999999998</v>
      </c>
      <c r="E15" s="72">
        <v>2.931</v>
      </c>
      <c r="F15" s="72">
        <v>2.7800000000000002</v>
      </c>
      <c r="G15" s="101">
        <f t="shared" ref="G15:G22" si="0">F15/E15-1</f>
        <v>-5.1518253155919402E-2</v>
      </c>
      <c r="H15" s="33"/>
      <c r="O15" s="11"/>
      <c r="P15" s="91" t="s">
        <v>10</v>
      </c>
      <c r="Q15" s="113">
        <v>981.39599999999996</v>
      </c>
      <c r="R15" s="113">
        <v>1068.56</v>
      </c>
      <c r="S15" s="113">
        <v>1052.672</v>
      </c>
      <c r="T15" s="113">
        <v>1062.1869999999999</v>
      </c>
      <c r="U15" s="113">
        <v>1012.5890000000001</v>
      </c>
      <c r="V15" s="101">
        <f t="shared" ref="V15:V22" si="1">U15/T15-1</f>
        <v>-4.6694226157917407E-2</v>
      </c>
      <c r="W15" s="7"/>
    </row>
    <row r="16" spans="1:23" s="5" customFormat="1">
      <c r="A16" s="91" t="s">
        <v>11</v>
      </c>
      <c r="B16" s="72">
        <v>3.3984000000000001</v>
      </c>
      <c r="C16" s="72">
        <v>3.8180000000000001</v>
      </c>
      <c r="D16" s="72">
        <v>3.8049999999999997</v>
      </c>
      <c r="E16" s="72">
        <v>3.6640000000000001</v>
      </c>
      <c r="F16" s="72">
        <v>3.2719999999999998</v>
      </c>
      <c r="G16" s="101">
        <f t="shared" si="0"/>
        <v>-0.10698689956331886</v>
      </c>
      <c r="H16" s="33"/>
      <c r="O16" s="11"/>
      <c r="P16" s="91" t="s">
        <v>11</v>
      </c>
      <c r="Q16" s="113">
        <v>1239.0966000000001</v>
      </c>
      <c r="R16" s="113">
        <v>1429.93</v>
      </c>
      <c r="S16" s="113">
        <v>1385.0409999999999</v>
      </c>
      <c r="T16" s="113">
        <v>1372.2259999999999</v>
      </c>
      <c r="U16" s="113">
        <v>1230.144</v>
      </c>
      <c r="V16" s="101">
        <f t="shared" si="1"/>
        <v>-0.10354125340869502</v>
      </c>
      <c r="W16" s="7"/>
    </row>
    <row r="17" spans="1:23" s="5" customFormat="1">
      <c r="A17" s="91" t="s">
        <v>12</v>
      </c>
      <c r="B17" s="72">
        <v>3.4985999999999997</v>
      </c>
      <c r="C17" s="72">
        <v>3.556</v>
      </c>
      <c r="D17" s="72">
        <v>3.5979999999999999</v>
      </c>
      <c r="E17" s="72">
        <v>3.1139999999999999</v>
      </c>
      <c r="F17" s="72">
        <v>3.2450000000000001</v>
      </c>
      <c r="G17" s="101">
        <f t="shared" si="0"/>
        <v>4.20680796403341E-2</v>
      </c>
      <c r="H17" s="33"/>
      <c r="O17" s="11"/>
      <c r="P17" s="91" t="s">
        <v>12</v>
      </c>
      <c r="Q17" s="113">
        <v>1270.4735999999998</v>
      </c>
      <c r="R17" s="113">
        <v>1298.9859999999999</v>
      </c>
      <c r="S17" s="113">
        <v>1344.14</v>
      </c>
      <c r="T17" s="113">
        <v>1132.6310000000001</v>
      </c>
      <c r="U17" s="113">
        <v>1188.3140000000001</v>
      </c>
      <c r="V17" s="101">
        <f t="shared" si="1"/>
        <v>4.9162525129543555E-2</v>
      </c>
      <c r="W17" s="7"/>
    </row>
    <row r="18" spans="1:23" s="5" customFormat="1">
      <c r="A18" s="91" t="s">
        <v>13</v>
      </c>
      <c r="B18" s="72">
        <v>3.6692</v>
      </c>
      <c r="C18" s="72">
        <v>3.7029999999999998</v>
      </c>
      <c r="D18" s="72">
        <v>3.9830000000000001</v>
      </c>
      <c r="E18" s="72">
        <v>3.573</v>
      </c>
      <c r="F18" s="72">
        <v>3.262</v>
      </c>
      <c r="G18" s="101">
        <f t="shared" si="0"/>
        <v>-8.7041701651273451E-2</v>
      </c>
      <c r="H18" s="33"/>
      <c r="O18" s="11"/>
      <c r="P18" s="91" t="s">
        <v>13</v>
      </c>
      <c r="Q18" s="113">
        <v>1322.0218</v>
      </c>
      <c r="R18" s="113">
        <v>1335.1970000000001</v>
      </c>
      <c r="S18" s="113">
        <v>1458.385</v>
      </c>
      <c r="T18" s="113">
        <v>1291.135</v>
      </c>
      <c r="U18" s="113">
        <v>1191.8530000000001</v>
      </c>
      <c r="V18" s="101">
        <f t="shared" si="1"/>
        <v>-7.6895134900688111E-2</v>
      </c>
      <c r="W18" s="7"/>
    </row>
    <row r="19" spans="1:23" s="5" customFormat="1">
      <c r="A19" s="91" t="s">
        <v>14</v>
      </c>
      <c r="B19" s="72">
        <v>3.5762</v>
      </c>
      <c r="C19" s="72">
        <v>3.6160000000000001</v>
      </c>
      <c r="D19" s="72">
        <v>3.7360000000000002</v>
      </c>
      <c r="E19" s="72">
        <v>3.46</v>
      </c>
      <c r="F19" s="72">
        <v>2.976</v>
      </c>
      <c r="G19" s="101">
        <f t="shared" si="0"/>
        <v>-0.1398843930635838</v>
      </c>
      <c r="H19" s="33"/>
      <c r="O19" s="11"/>
      <c r="P19" s="91" t="s">
        <v>14</v>
      </c>
      <c r="Q19" s="113">
        <v>1292.1068</v>
      </c>
      <c r="R19" s="113">
        <v>1329.056</v>
      </c>
      <c r="S19" s="113">
        <v>1375.3799999999999</v>
      </c>
      <c r="T19" s="113">
        <v>1249.17</v>
      </c>
      <c r="U19" s="113">
        <v>1070.605</v>
      </c>
      <c r="V19" s="101">
        <f t="shared" si="1"/>
        <v>-0.14294691675272386</v>
      </c>
      <c r="W19" s="7"/>
    </row>
    <row r="20" spans="1:23" s="6" customFormat="1" ht="12.95" customHeight="1">
      <c r="A20" s="91" t="s">
        <v>15</v>
      </c>
      <c r="B20" s="72">
        <v>3.6041999999999996</v>
      </c>
      <c r="C20" s="72">
        <v>3.6970000000000001</v>
      </c>
      <c r="D20" s="72">
        <v>3.58</v>
      </c>
      <c r="E20" s="72">
        <v>3.056</v>
      </c>
      <c r="F20" s="72">
        <v>3.4239999999999999</v>
      </c>
      <c r="G20" s="101">
        <f t="shared" si="0"/>
        <v>0.12041884816753923</v>
      </c>
      <c r="H20" s="33"/>
      <c r="O20" s="11"/>
      <c r="P20" s="91" t="s">
        <v>15</v>
      </c>
      <c r="Q20" s="113">
        <v>1317.8710000000001</v>
      </c>
      <c r="R20" s="113">
        <v>1380.9280000000001</v>
      </c>
      <c r="S20" s="113">
        <v>1314.4659999999999</v>
      </c>
      <c r="T20" s="113">
        <v>1124.1669999999999</v>
      </c>
      <c r="U20" s="113">
        <v>1266.194</v>
      </c>
      <c r="V20" s="101">
        <f t="shared" si="1"/>
        <v>0.12633976980288519</v>
      </c>
      <c r="W20" s="7"/>
    </row>
    <row r="21" spans="1:23" s="5" customFormat="1" ht="12.95" customHeight="1">
      <c r="A21" s="91" t="s">
        <v>32</v>
      </c>
      <c r="B21" s="72">
        <v>3.6307999999999998</v>
      </c>
      <c r="C21" s="72">
        <v>3.597</v>
      </c>
      <c r="D21" s="72">
        <v>3.5340000000000003</v>
      </c>
      <c r="E21" s="72">
        <v>3.2229999999999999</v>
      </c>
      <c r="F21" s="72">
        <v>3.0659999999999998</v>
      </c>
      <c r="G21" s="101">
        <f t="shared" si="0"/>
        <v>-4.8712379770400216E-2</v>
      </c>
      <c r="H21" s="33"/>
      <c r="O21" s="11"/>
      <c r="P21" s="91" t="s">
        <v>32</v>
      </c>
      <c r="Q21" s="113">
        <v>1333.6746000000001</v>
      </c>
      <c r="R21" s="113">
        <v>1355.258</v>
      </c>
      <c r="S21" s="113">
        <v>1294.8599999999999</v>
      </c>
      <c r="T21" s="113">
        <v>1201.5909999999999</v>
      </c>
      <c r="U21" s="113">
        <v>1130.8969999999999</v>
      </c>
      <c r="V21" s="101">
        <f t="shared" si="1"/>
        <v>-5.8833663035092632E-2</v>
      </c>
      <c r="W21" s="7"/>
    </row>
    <row r="22" spans="1:23" s="5" customFormat="1" ht="12.95" customHeight="1">
      <c r="A22" s="91" t="s">
        <v>17</v>
      </c>
      <c r="B22" s="72">
        <v>3.2262</v>
      </c>
      <c r="C22" s="72">
        <v>3.4449999999999998</v>
      </c>
      <c r="D22" s="72">
        <v>3.504</v>
      </c>
      <c r="E22" s="72">
        <v>2.976</v>
      </c>
      <c r="F22" s="72">
        <v>3.0880000000000001</v>
      </c>
      <c r="G22" s="101">
        <f t="shared" si="0"/>
        <v>3.7634408602150504E-2</v>
      </c>
      <c r="H22" s="33"/>
      <c r="O22" s="11"/>
      <c r="P22" s="91" t="s">
        <v>17</v>
      </c>
      <c r="Q22" s="113">
        <v>1162.0165999999999</v>
      </c>
      <c r="R22" s="113">
        <v>1246.1600000000001</v>
      </c>
      <c r="S22" s="113">
        <v>1260.7070000000001</v>
      </c>
      <c r="T22" s="113">
        <v>1068.796</v>
      </c>
      <c r="U22" s="113">
        <v>1119.586</v>
      </c>
      <c r="V22" s="101">
        <f t="shared" si="1"/>
        <v>4.7520761679497259E-2</v>
      </c>
      <c r="W22" s="7"/>
    </row>
    <row r="23" spans="1:23" s="5" customFormat="1" ht="12.95" customHeight="1">
      <c r="A23" s="91" t="s">
        <v>18</v>
      </c>
      <c r="B23" s="72">
        <v>3.4940000000000007</v>
      </c>
      <c r="C23" s="72">
        <v>3.2050000000000001</v>
      </c>
      <c r="D23" s="72">
        <v>3.1779999999999999</v>
      </c>
      <c r="E23" s="72">
        <v>3.24</v>
      </c>
      <c r="F23" s="72"/>
      <c r="G23" s="101"/>
      <c r="H23" s="33"/>
      <c r="O23" s="11"/>
      <c r="P23" s="91" t="s">
        <v>18</v>
      </c>
      <c r="Q23" s="113">
        <v>1270.3780000000002</v>
      </c>
      <c r="R23" s="113">
        <v>1185.095</v>
      </c>
      <c r="S23" s="113">
        <v>1157.989</v>
      </c>
      <c r="T23" s="113">
        <v>1170.0430000000001</v>
      </c>
      <c r="U23" s="113"/>
      <c r="V23" s="101"/>
      <c r="W23" s="7"/>
    </row>
    <row r="24" spans="1:23" s="5" customFormat="1" ht="12.95" customHeight="1">
      <c r="A24" s="91" t="s">
        <v>19</v>
      </c>
      <c r="B24" s="72">
        <v>3.1778</v>
      </c>
      <c r="C24" s="72">
        <v>3.2570000000000001</v>
      </c>
      <c r="D24" s="72">
        <v>3.35</v>
      </c>
      <c r="E24" s="72">
        <v>3.16</v>
      </c>
      <c r="F24" s="72"/>
      <c r="G24" s="203"/>
      <c r="H24" s="33"/>
      <c r="O24" s="11"/>
      <c r="P24" s="91" t="s">
        <v>19</v>
      </c>
      <c r="Q24" s="113">
        <v>1142.5732</v>
      </c>
      <c r="R24" s="113">
        <v>1182.3119999999999</v>
      </c>
      <c r="S24" s="113">
        <v>1231.9349999999999</v>
      </c>
      <c r="T24" s="113">
        <v>1155.3240000000001</v>
      </c>
      <c r="U24" s="113"/>
      <c r="V24" s="203"/>
      <c r="W24" s="7"/>
    </row>
    <row r="25" spans="1:23" s="5" customFormat="1" ht="12.95" customHeight="1">
      <c r="A25" s="92" t="s">
        <v>20</v>
      </c>
      <c r="B25" s="72">
        <v>3.1505999999999998</v>
      </c>
      <c r="C25" s="72">
        <v>3.262</v>
      </c>
      <c r="D25" s="72">
        <v>3.1040000000000001</v>
      </c>
      <c r="E25" s="72">
        <v>2.931</v>
      </c>
      <c r="F25" s="72"/>
      <c r="G25" s="203"/>
      <c r="H25" s="33"/>
      <c r="O25" s="11"/>
      <c r="P25" s="92" t="s">
        <v>20</v>
      </c>
      <c r="Q25" s="113">
        <v>1173.4704000000002</v>
      </c>
      <c r="R25" s="113">
        <v>1230.296</v>
      </c>
      <c r="S25" s="113">
        <v>1172.213</v>
      </c>
      <c r="T25" s="113">
        <v>1103.2570000000001</v>
      </c>
      <c r="U25" s="113"/>
      <c r="V25" s="203"/>
      <c r="W25" s="7"/>
    </row>
    <row r="26" spans="1:23" s="5" customFormat="1" ht="12.95" customHeight="1">
      <c r="A26" s="93" t="s">
        <v>48</v>
      </c>
      <c r="B26" s="71">
        <f>SUM(B14:B19)</f>
        <v>19.977800000000002</v>
      </c>
      <c r="C26" s="71">
        <f>SUM(C14:C19)</f>
        <v>20.631999999999998</v>
      </c>
      <c r="D26" s="71">
        <f t="shared" ref="D26:E26" si="2">SUM(D14:D19)</f>
        <v>21.134</v>
      </c>
      <c r="E26" s="71">
        <f t="shared" si="2"/>
        <v>19.791</v>
      </c>
      <c r="F26" s="71">
        <f>SUM(F14:F19)</f>
        <v>18.600000000000001</v>
      </c>
      <c r="G26" s="185"/>
      <c r="H26" s="33"/>
      <c r="O26" s="11"/>
      <c r="P26" s="93" t="s">
        <v>48</v>
      </c>
      <c r="Q26" s="71">
        <f>SUM(Q14:Q19)</f>
        <v>7219.4809999999998</v>
      </c>
      <c r="R26" s="71">
        <f>SUM(R14:R19)</f>
        <v>7551.7420000000002</v>
      </c>
      <c r="S26" s="71">
        <f>SUM(S14:S19)</f>
        <v>7746.0820000000003</v>
      </c>
      <c r="T26" s="71">
        <f t="shared" ref="T26" si="3">SUM(T14:T19)</f>
        <v>7232.1030000000001</v>
      </c>
      <c r="U26" s="71">
        <f>SUM(U14:U19)</f>
        <v>6804.8549999999996</v>
      </c>
      <c r="V26" s="185"/>
      <c r="W26" s="7"/>
    </row>
    <row r="27" spans="1:23" ht="13.5">
      <c r="A27" s="93" t="s">
        <v>40</v>
      </c>
      <c r="B27" s="71">
        <f>SUM(B14:B25)</f>
        <v>40.261399999999995</v>
      </c>
      <c r="C27" s="71">
        <f t="shared" ref="C27:E27" si="4">SUM(C14:C25)</f>
        <v>41.094999999999999</v>
      </c>
      <c r="D27" s="71">
        <f t="shared" si="4"/>
        <v>41.384</v>
      </c>
      <c r="E27" s="71">
        <f t="shared" si="4"/>
        <v>38.376999999999995</v>
      </c>
      <c r="F27" s="71"/>
      <c r="G27" s="185"/>
      <c r="P27" s="93" t="s">
        <v>40</v>
      </c>
      <c r="Q27" s="71">
        <f>SUM(Q14:Q25)</f>
        <v>14619.464800000002</v>
      </c>
      <c r="R27" s="71">
        <f t="shared" ref="R27:T27" si="5">SUM(R14:R25)</f>
        <v>15131.790999999999</v>
      </c>
      <c r="S27" s="71">
        <f t="shared" si="5"/>
        <v>15178.252</v>
      </c>
      <c r="T27" s="71">
        <f t="shared" si="5"/>
        <v>14055.281000000001</v>
      </c>
      <c r="U27" s="71"/>
      <c r="V27" s="185"/>
      <c r="W27" s="7"/>
    </row>
    <row r="28" spans="1:23" ht="13.5">
      <c r="A28" s="94" t="s">
        <v>41</v>
      </c>
      <c r="B28" s="90"/>
      <c r="C28" s="90"/>
      <c r="D28" s="208">
        <f>D27/C27-1</f>
        <v>7.032485703857061E-3</v>
      </c>
      <c r="E28" s="208">
        <f>E27/D27-1</f>
        <v>-7.2660931761067249E-2</v>
      </c>
      <c r="F28" s="90"/>
      <c r="G28" s="202">
        <f>(F14+F15+F16+F17+F18+F19+F20+F21+F22)/(E14+E15+E16+E17+E18+E19+E20+E21+E22)-1</f>
        <v>-2.9883632858224818E-2</v>
      </c>
      <c r="P28" s="94" t="s">
        <v>41</v>
      </c>
      <c r="Q28" s="201"/>
      <c r="R28" s="201"/>
      <c r="S28" s="208">
        <f>S27/R27-1</f>
        <v>3.0704230583149528E-3</v>
      </c>
      <c r="T28" s="208">
        <f>T27/S27-1</f>
        <v>-7.3985528768398368E-2</v>
      </c>
      <c r="U28" s="201"/>
      <c r="V28" s="202">
        <f>(U14+U15+U16+U17+U18+U19+U20+U21+U22)/(T14+T15+T16+T17+T18+T19+T20+T21+T22)-1</f>
        <v>-2.871316915564337E-2</v>
      </c>
      <c r="W28" s="95"/>
    </row>
    <row r="29" spans="1:23" ht="13.5">
      <c r="A29" s="83"/>
      <c r="B29" s="61"/>
      <c r="C29" s="95"/>
      <c r="D29" s="95"/>
      <c r="E29" s="95"/>
      <c r="F29" s="95"/>
      <c r="G29" s="95"/>
      <c r="P29" s="83"/>
      <c r="Q29" s="61"/>
      <c r="R29" s="95"/>
      <c r="S29" s="95"/>
      <c r="T29" s="95"/>
      <c r="U29" s="95"/>
      <c r="V29" s="95"/>
      <c r="W29" s="7"/>
    </row>
    <row r="30" spans="1:23" s="70" customFormat="1">
      <c r="A30" s="100" t="s">
        <v>46</v>
      </c>
      <c r="B30" s="199">
        <f>B27/B31</f>
        <v>7.4189317330913759E-2</v>
      </c>
      <c r="C30" s="199">
        <f>C27/C31</f>
        <v>6.9292807003640419E-2</v>
      </c>
      <c r="D30" s="199">
        <f>D27/D31</f>
        <v>7.0294399412967695E-2</v>
      </c>
      <c r="E30" s="199">
        <f>E27/E31</f>
        <v>6.7756720586729366E-2</v>
      </c>
      <c r="F30" s="199">
        <f>SUM(F14:F23)/F31</f>
        <v>6.6755269373550433E-2</v>
      </c>
      <c r="G30" s="199"/>
      <c r="P30" s="100" t="s">
        <v>46</v>
      </c>
      <c r="Q30" s="199">
        <f>Q27/Q31</f>
        <v>7.2584491990311459E-2</v>
      </c>
      <c r="R30" s="199">
        <f t="shared" ref="R30:T30" si="6">R27/R31</f>
        <v>6.8771489938774299E-2</v>
      </c>
      <c r="S30" s="199">
        <f t="shared" si="6"/>
        <v>6.9602652674561574E-2</v>
      </c>
      <c r="T30" s="199">
        <f t="shared" si="6"/>
        <v>6.6608044545053105E-2</v>
      </c>
      <c r="U30" s="199">
        <f>SUM(U14:U23)/U31</f>
        <v>6.5293602211530424E-2</v>
      </c>
      <c r="V30" s="199"/>
      <c r="W30" s="84"/>
    </row>
    <row r="31" spans="1:23" ht="13.5">
      <c r="A31" s="100" t="s">
        <v>45</v>
      </c>
      <c r="B31" s="196">
        <v>542.68459999999993</v>
      </c>
      <c r="C31" s="197">
        <v>593.06299999999999</v>
      </c>
      <c r="D31" s="197">
        <v>588.72400000000005</v>
      </c>
      <c r="E31" s="197">
        <v>566.39400000000001</v>
      </c>
      <c r="F31" s="197">
        <v>422.10899999999998</v>
      </c>
      <c r="G31" s="197"/>
      <c r="P31" s="100" t="s">
        <v>45</v>
      </c>
      <c r="Q31" s="196">
        <v>201413.06219999999</v>
      </c>
      <c r="R31" s="197">
        <v>220030.00099999999</v>
      </c>
      <c r="S31" s="197">
        <v>218070.022</v>
      </c>
      <c r="T31" s="197">
        <v>211014.76699999999</v>
      </c>
      <c r="U31" s="197">
        <v>158078.76500000001</v>
      </c>
      <c r="V31" s="197"/>
      <c r="W31" s="7"/>
    </row>
    <row r="32" spans="1:23" ht="12" customHeight="1">
      <c r="A32" s="100" t="s">
        <v>47</v>
      </c>
      <c r="B32" s="198"/>
      <c r="C32" s="199"/>
      <c r="D32" s="199">
        <f>D31/C31-1</f>
        <v>-7.3162547655138965E-3</v>
      </c>
      <c r="E32" s="199">
        <f>E31/D31-1</f>
        <v>-3.7929488181219106E-2</v>
      </c>
      <c r="F32" s="199"/>
      <c r="G32" s="199"/>
      <c r="P32" s="100" t="s">
        <v>47</v>
      </c>
      <c r="Q32" s="198"/>
      <c r="R32" s="199"/>
      <c r="S32" s="199">
        <f>S31/R31-1</f>
        <v>-8.9077807166850764E-3</v>
      </c>
      <c r="T32" s="199">
        <f>T31/S31-1</f>
        <v>-3.2353163150504072E-2</v>
      </c>
      <c r="U32" s="199"/>
      <c r="V32" s="199"/>
      <c r="W32" s="7"/>
    </row>
    <row r="33" spans="1:24" s="73" customFormat="1" ht="15.75">
      <c r="A33" s="73" t="s">
        <v>21</v>
      </c>
      <c r="B33" s="83"/>
      <c r="F33" s="65"/>
      <c r="G33" s="85"/>
      <c r="I33" s="73" t="s">
        <v>21</v>
      </c>
      <c r="P33" s="73" t="s">
        <v>21</v>
      </c>
    </row>
    <row r="36" spans="1:24" s="74" customFormat="1" ht="24" customHeight="1">
      <c r="A36" s="402" t="s">
        <v>64</v>
      </c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</row>
    <row r="37" spans="1:24" s="74" customFormat="1" ht="15.75" customHeight="1">
      <c r="A37" s="402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</row>
    <row r="38" spans="1:24" s="73" customFormat="1" ht="25.35" customHeight="1">
      <c r="C38" s="86"/>
      <c r="D38" s="86"/>
      <c r="E38" s="189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189"/>
      <c r="U38" s="86"/>
      <c r="V38" s="86"/>
      <c r="W38" s="86"/>
      <c r="X38" s="86"/>
    </row>
    <row r="39" spans="1:24" s="70" customFormat="1" ht="18.75">
      <c r="A39" s="79" t="s">
        <v>65</v>
      </c>
      <c r="B39" s="87"/>
      <c r="C39" s="88"/>
      <c r="D39" s="88"/>
      <c r="E39" s="88"/>
      <c r="F39" s="88"/>
      <c r="G39" s="88"/>
      <c r="P39" s="79" t="s">
        <v>66</v>
      </c>
      <c r="Q39" s="81"/>
      <c r="R39" s="82"/>
      <c r="S39" s="82"/>
      <c r="T39" s="82"/>
      <c r="U39" s="82"/>
      <c r="V39" s="82"/>
    </row>
    <row r="40" spans="1:24" s="5" customFormat="1" ht="12.75" customHeight="1">
      <c r="A40" s="96" t="s">
        <v>44</v>
      </c>
      <c r="B40" s="190"/>
      <c r="C40" s="97">
        <f>C56/$C$27</f>
        <v>0.16831731354179341</v>
      </c>
      <c r="D40" s="97">
        <f>D56/$D$27</f>
        <v>0.14573265029963273</v>
      </c>
      <c r="E40" s="97">
        <f>E56/$E$27</f>
        <v>0.1655679182843891</v>
      </c>
      <c r="F40" s="6"/>
      <c r="H40" s="392"/>
      <c r="I40" s="392"/>
      <c r="J40" s="392"/>
      <c r="K40" s="392"/>
      <c r="L40" s="392"/>
      <c r="M40" s="392"/>
      <c r="N40" s="58"/>
      <c r="O40" s="2"/>
      <c r="R40" s="6"/>
      <c r="S40" s="6"/>
      <c r="T40" s="6"/>
      <c r="U40" s="6"/>
    </row>
    <row r="41" spans="1:24" s="5" customFormat="1" ht="14.85" customHeight="1">
      <c r="A41" s="384" t="s">
        <v>7</v>
      </c>
      <c r="B41" s="381" t="s">
        <v>102</v>
      </c>
      <c r="C41" s="381">
        <v>2021</v>
      </c>
      <c r="D41" s="381">
        <v>2022</v>
      </c>
      <c r="E41" s="381">
        <v>2023</v>
      </c>
      <c r="F41" s="381">
        <v>2024</v>
      </c>
      <c r="G41" s="379" t="s">
        <v>103</v>
      </c>
      <c r="P41" s="384" t="s">
        <v>8</v>
      </c>
      <c r="Q41" s="381" t="s">
        <v>102</v>
      </c>
      <c r="R41" s="381">
        <v>2021</v>
      </c>
      <c r="S41" s="381">
        <v>2022</v>
      </c>
      <c r="T41" s="381">
        <v>2023</v>
      </c>
      <c r="U41" s="381">
        <v>2024</v>
      </c>
      <c r="V41" s="379" t="s">
        <v>103</v>
      </c>
    </row>
    <row r="42" spans="1:24" s="5" customFormat="1" ht="20.85" customHeight="1">
      <c r="A42" s="385"/>
      <c r="B42" s="382"/>
      <c r="C42" s="382"/>
      <c r="D42" s="382"/>
      <c r="E42" s="382"/>
      <c r="F42" s="382"/>
      <c r="G42" s="380"/>
      <c r="P42" s="385"/>
      <c r="Q42" s="382"/>
      <c r="R42" s="382"/>
      <c r="S42" s="382"/>
      <c r="T42" s="382"/>
      <c r="U42" s="382"/>
      <c r="V42" s="380"/>
    </row>
    <row r="43" spans="1:24" s="5" customFormat="1" ht="13.5">
      <c r="A43" s="91" t="s">
        <v>27</v>
      </c>
      <c r="B43" s="72">
        <v>0.54220000000000002</v>
      </c>
      <c r="C43" s="72">
        <v>0.56599999999999995</v>
      </c>
      <c r="D43" s="72">
        <v>0.47299999999999998</v>
      </c>
      <c r="E43" s="72">
        <v>0.45200000000000001</v>
      </c>
      <c r="F43" s="72">
        <v>0.56899999999999995</v>
      </c>
      <c r="G43" s="101">
        <f>F43/E43-1</f>
        <v>0.25884955752212369</v>
      </c>
      <c r="H43" s="65"/>
      <c r="O43" s="7"/>
      <c r="P43" s="91" t="s">
        <v>27</v>
      </c>
      <c r="Q43" s="113">
        <v>181.38640000000001</v>
      </c>
      <c r="R43" s="113">
        <v>190.39599999999999</v>
      </c>
      <c r="S43" s="113">
        <v>167.15199999999999</v>
      </c>
      <c r="T43" s="113">
        <v>154.88999999999999</v>
      </c>
      <c r="U43" s="113">
        <v>194.22800000000001</v>
      </c>
      <c r="V43" s="209">
        <f>U43/T43-1</f>
        <v>0.25397378784944169</v>
      </c>
      <c r="W43" s="7"/>
      <c r="X43" s="7"/>
    </row>
    <row r="44" spans="1:24" s="5" customFormat="1">
      <c r="A44" s="91" t="s">
        <v>28</v>
      </c>
      <c r="B44" s="72">
        <v>0.48319999999999996</v>
      </c>
      <c r="C44" s="72">
        <v>0.51200000000000001</v>
      </c>
      <c r="D44" s="72">
        <v>0.52600000000000002</v>
      </c>
      <c r="E44" s="72">
        <v>0.53100000000000003</v>
      </c>
      <c r="F44" s="72">
        <v>0.42199999999999999</v>
      </c>
      <c r="G44" s="101">
        <f t="shared" ref="G44:G51" si="7">F44/E44-1</f>
        <v>-0.20527306967984937</v>
      </c>
      <c r="H44" s="10"/>
      <c r="I44" s="60"/>
      <c r="O44" s="7"/>
      <c r="P44" s="91" t="s">
        <v>28</v>
      </c>
      <c r="Q44" s="113">
        <v>159.88580000000002</v>
      </c>
      <c r="R44" s="113">
        <v>173.38900000000001</v>
      </c>
      <c r="S44" s="113">
        <v>172.20099999999999</v>
      </c>
      <c r="T44" s="113">
        <v>177.56100000000001</v>
      </c>
      <c r="U44" s="113">
        <v>147.22900000000001</v>
      </c>
      <c r="V44" s="209">
        <f t="shared" ref="V44:V51" si="8">U44/T44-1</f>
        <v>-0.1708258007107416</v>
      </c>
      <c r="W44" s="7"/>
      <c r="X44" s="7"/>
    </row>
    <row r="45" spans="1:24" s="5" customFormat="1" ht="13.5">
      <c r="A45" s="91" t="s">
        <v>11</v>
      </c>
      <c r="B45" s="72">
        <v>0.58499999999999996</v>
      </c>
      <c r="C45" s="72">
        <v>0.66700000000000004</v>
      </c>
      <c r="D45" s="72">
        <v>0.56599999999999995</v>
      </c>
      <c r="E45" s="72">
        <v>0.624</v>
      </c>
      <c r="F45" s="72">
        <v>0.48</v>
      </c>
      <c r="G45" s="101">
        <f t="shared" si="7"/>
        <v>-0.23076923076923084</v>
      </c>
      <c r="H45" s="10"/>
      <c r="I45" s="65"/>
      <c r="O45" s="7"/>
      <c r="P45" s="91" t="s">
        <v>11</v>
      </c>
      <c r="Q45" s="113">
        <v>201.01000000000002</v>
      </c>
      <c r="R45" s="113">
        <v>236.69900000000001</v>
      </c>
      <c r="S45" s="113">
        <v>190.31100000000001</v>
      </c>
      <c r="T45" s="113">
        <v>219.46199999999999</v>
      </c>
      <c r="U45" s="113">
        <v>166.58500000000001</v>
      </c>
      <c r="V45" s="209">
        <f t="shared" si="8"/>
        <v>-0.24093920587618811</v>
      </c>
      <c r="W45" s="7"/>
      <c r="X45" s="7"/>
    </row>
    <row r="46" spans="1:24" s="5" customFormat="1">
      <c r="A46" s="91" t="s">
        <v>12</v>
      </c>
      <c r="B46" s="72">
        <v>0.60780000000000001</v>
      </c>
      <c r="C46" s="72">
        <v>0.59199999999999997</v>
      </c>
      <c r="D46" s="72">
        <v>0.498</v>
      </c>
      <c r="E46" s="72">
        <v>0.56399999999999995</v>
      </c>
      <c r="F46" s="72">
        <v>0.48099999999999998</v>
      </c>
      <c r="G46" s="101">
        <f t="shared" si="7"/>
        <v>-0.14716312056737579</v>
      </c>
      <c r="H46" s="10"/>
      <c r="O46" s="7"/>
      <c r="P46" s="91" t="s">
        <v>12</v>
      </c>
      <c r="Q46" s="113">
        <v>205.7688</v>
      </c>
      <c r="R46" s="113">
        <v>198.661</v>
      </c>
      <c r="S46" s="113">
        <v>177.33500000000001</v>
      </c>
      <c r="T46" s="113">
        <v>188.86799999999999</v>
      </c>
      <c r="U46" s="113">
        <v>155.98400000000001</v>
      </c>
      <c r="V46" s="209">
        <f t="shared" si="8"/>
        <v>-0.17411101933625595</v>
      </c>
      <c r="W46" s="7"/>
      <c r="X46" s="7"/>
    </row>
    <row r="47" spans="1:24" s="5" customFormat="1">
      <c r="A47" s="91" t="s">
        <v>13</v>
      </c>
      <c r="B47" s="72">
        <v>0.59399999999999997</v>
      </c>
      <c r="C47" s="72">
        <v>0.63300000000000001</v>
      </c>
      <c r="D47" s="72">
        <v>0.58199999999999996</v>
      </c>
      <c r="E47" s="72">
        <v>0.54800000000000004</v>
      </c>
      <c r="F47" s="72">
        <v>0.51400000000000001</v>
      </c>
      <c r="G47" s="101">
        <f t="shared" si="7"/>
        <v>-6.2043795620438047E-2</v>
      </c>
      <c r="H47" s="10"/>
      <c r="O47" s="7"/>
      <c r="P47" s="91" t="s">
        <v>13</v>
      </c>
      <c r="Q47" s="113">
        <v>198.3058</v>
      </c>
      <c r="R47" s="113">
        <v>212.11699999999999</v>
      </c>
      <c r="S47" s="113">
        <v>194.49799999999999</v>
      </c>
      <c r="T47" s="113">
        <v>174.85599999999999</v>
      </c>
      <c r="U47" s="113">
        <v>169.08099999999999</v>
      </c>
      <c r="V47" s="209">
        <f t="shared" si="8"/>
        <v>-3.3027176648213419E-2</v>
      </c>
      <c r="W47" s="7"/>
      <c r="X47" s="7"/>
    </row>
    <row r="48" spans="1:24" s="5" customFormat="1">
      <c r="A48" s="91" t="s">
        <v>14</v>
      </c>
      <c r="B48" s="72">
        <v>0.59199999999999997</v>
      </c>
      <c r="C48" s="72">
        <v>0.66</v>
      </c>
      <c r="D48" s="72">
        <v>0.53700000000000003</v>
      </c>
      <c r="E48" s="72">
        <v>0.59</v>
      </c>
      <c r="F48" s="72">
        <v>0.48499999999999999</v>
      </c>
      <c r="G48" s="101">
        <f t="shared" si="7"/>
        <v>-0.17796610169491522</v>
      </c>
      <c r="H48" s="10"/>
      <c r="O48" s="7"/>
      <c r="P48" s="91" t="s">
        <v>14</v>
      </c>
      <c r="Q48" s="113">
        <v>201.54579999999999</v>
      </c>
      <c r="R48" s="113">
        <v>227.51300000000001</v>
      </c>
      <c r="S48" s="113">
        <v>176.63399999999999</v>
      </c>
      <c r="T48" s="113">
        <v>199.10300000000001</v>
      </c>
      <c r="U48" s="113">
        <v>154.75</v>
      </c>
      <c r="V48" s="209">
        <f t="shared" si="8"/>
        <v>-0.2227640969749326</v>
      </c>
      <c r="W48" s="7"/>
      <c r="X48" s="7"/>
    </row>
    <row r="49" spans="1:24" s="6" customFormat="1" ht="12.95" customHeight="1">
      <c r="A49" s="91" t="s">
        <v>31</v>
      </c>
      <c r="B49" s="72">
        <v>0.52120000000000011</v>
      </c>
      <c r="C49" s="72">
        <v>0.52900000000000003</v>
      </c>
      <c r="D49" s="72">
        <v>0.42099999999999999</v>
      </c>
      <c r="E49" s="72">
        <v>0.443</v>
      </c>
      <c r="F49" s="72">
        <v>0.50800000000000001</v>
      </c>
      <c r="G49" s="101">
        <f t="shared" si="7"/>
        <v>0.14672686230248311</v>
      </c>
      <c r="H49" s="10"/>
      <c r="O49" s="7"/>
      <c r="P49" s="91" t="s">
        <v>31</v>
      </c>
      <c r="Q49" s="113">
        <v>175.57160000000002</v>
      </c>
      <c r="R49" s="113">
        <v>181.64400000000001</v>
      </c>
      <c r="S49" s="113">
        <v>137.89699999999999</v>
      </c>
      <c r="T49" s="113">
        <v>146.488</v>
      </c>
      <c r="U49" s="113">
        <v>170.94300000000001</v>
      </c>
      <c r="V49" s="209">
        <f t="shared" si="8"/>
        <v>0.16694200207525545</v>
      </c>
      <c r="W49" s="7"/>
      <c r="X49" s="7"/>
    </row>
    <row r="50" spans="1:24" s="5" customFormat="1" ht="12.95" customHeight="1">
      <c r="A50" s="91" t="s">
        <v>32</v>
      </c>
      <c r="B50" s="72">
        <v>0.50380000000000003</v>
      </c>
      <c r="C50" s="72">
        <v>0.51300000000000001</v>
      </c>
      <c r="D50" s="72">
        <v>0.46</v>
      </c>
      <c r="E50" s="72">
        <v>0.45700000000000002</v>
      </c>
      <c r="F50" s="72">
        <v>0.40300000000000002</v>
      </c>
      <c r="G50" s="101">
        <f t="shared" si="7"/>
        <v>-0.11816192560175054</v>
      </c>
      <c r="H50" s="10"/>
      <c r="O50" s="7"/>
      <c r="P50" s="91" t="s">
        <v>32</v>
      </c>
      <c r="Q50" s="113">
        <v>170.93459999999999</v>
      </c>
      <c r="R50" s="113">
        <v>173.43100000000001</v>
      </c>
      <c r="S50" s="113">
        <v>147.67099999999999</v>
      </c>
      <c r="T50" s="113">
        <v>154.09</v>
      </c>
      <c r="U50" s="113">
        <v>132.07599999999999</v>
      </c>
      <c r="V50" s="209">
        <f t="shared" si="8"/>
        <v>-0.14286455967291845</v>
      </c>
      <c r="W50" s="7"/>
      <c r="X50" s="7"/>
    </row>
    <row r="51" spans="1:24" s="5" customFormat="1" ht="12.95" customHeight="1">
      <c r="A51" s="91" t="s">
        <v>33</v>
      </c>
      <c r="B51" s="72">
        <v>0.50340000000000007</v>
      </c>
      <c r="C51" s="72">
        <v>0.56699999999999995</v>
      </c>
      <c r="D51" s="72">
        <v>0.53500000000000003</v>
      </c>
      <c r="E51" s="72">
        <v>0.49099999999999999</v>
      </c>
      <c r="F51" s="72">
        <v>0.47</v>
      </c>
      <c r="G51" s="101">
        <f t="shared" si="7"/>
        <v>-4.2769857433808567E-2</v>
      </c>
      <c r="H51" s="10"/>
      <c r="O51" s="7"/>
      <c r="P51" s="91" t="s">
        <v>33</v>
      </c>
      <c r="Q51" s="113">
        <v>170.2158</v>
      </c>
      <c r="R51" s="113">
        <v>188.858</v>
      </c>
      <c r="S51" s="113">
        <v>171.01900000000001</v>
      </c>
      <c r="T51" s="113">
        <v>160.953</v>
      </c>
      <c r="U51" s="113">
        <v>152.73500000000001</v>
      </c>
      <c r="V51" s="209">
        <f t="shared" si="8"/>
        <v>-5.1058383503258642E-2</v>
      </c>
      <c r="W51" s="7"/>
      <c r="X51" s="7"/>
    </row>
    <row r="52" spans="1:24" s="5" customFormat="1" ht="12.95" customHeight="1">
      <c r="A52" s="91" t="s">
        <v>34</v>
      </c>
      <c r="B52" s="72">
        <v>0.60980000000000001</v>
      </c>
      <c r="C52" s="72">
        <v>0.51300000000000001</v>
      </c>
      <c r="D52" s="72">
        <v>0.52</v>
      </c>
      <c r="E52" s="72">
        <v>0.53</v>
      </c>
      <c r="F52" s="72"/>
      <c r="G52" s="101"/>
      <c r="H52" s="10"/>
      <c r="O52" s="7"/>
      <c r="P52" s="91" t="s">
        <v>34</v>
      </c>
      <c r="Q52" s="113">
        <v>209.72060000000002</v>
      </c>
      <c r="R52" s="113">
        <v>181.41</v>
      </c>
      <c r="S52" s="113">
        <v>168.423</v>
      </c>
      <c r="T52" s="113">
        <v>176.624</v>
      </c>
      <c r="U52" s="113"/>
      <c r="V52" s="209"/>
      <c r="W52" s="7"/>
      <c r="X52" s="7"/>
    </row>
    <row r="53" spans="1:24" s="5" customFormat="1" ht="12.95" customHeight="1">
      <c r="A53" s="91" t="s">
        <v>35</v>
      </c>
      <c r="B53" s="72">
        <v>0.56840000000000002</v>
      </c>
      <c r="C53" s="72">
        <v>0.624</v>
      </c>
      <c r="D53" s="72">
        <v>0.49199999999999999</v>
      </c>
      <c r="E53" s="72">
        <v>0.59</v>
      </c>
      <c r="F53" s="72"/>
      <c r="G53" s="101"/>
      <c r="H53" s="10"/>
      <c r="O53" s="7"/>
      <c r="P53" s="91" t="s">
        <v>35</v>
      </c>
      <c r="Q53" s="113">
        <v>190.5326</v>
      </c>
      <c r="R53" s="113">
        <v>210.57300000000001</v>
      </c>
      <c r="S53" s="113">
        <v>170.624</v>
      </c>
      <c r="T53" s="113">
        <v>201.31899999999999</v>
      </c>
      <c r="U53" s="113"/>
      <c r="V53" s="209"/>
      <c r="W53" s="7"/>
      <c r="X53" s="7"/>
    </row>
    <row r="54" spans="1:24" s="5" customFormat="1" ht="12.95" customHeight="1">
      <c r="A54" s="92" t="s">
        <v>36</v>
      </c>
      <c r="B54" s="72">
        <v>0.53059999999999996</v>
      </c>
      <c r="C54" s="72">
        <v>0.54100000000000004</v>
      </c>
      <c r="D54" s="72">
        <v>0.42099999999999999</v>
      </c>
      <c r="E54" s="72">
        <v>0.53400000000000003</v>
      </c>
      <c r="F54" s="72"/>
      <c r="G54" s="101"/>
      <c r="H54" s="10"/>
      <c r="K54" s="1"/>
      <c r="O54" s="7"/>
      <c r="P54" s="92" t="s">
        <v>36</v>
      </c>
      <c r="Q54" s="113">
        <v>182.43819999999999</v>
      </c>
      <c r="R54" s="113">
        <v>191.55799999999999</v>
      </c>
      <c r="S54" s="113">
        <v>150.173</v>
      </c>
      <c r="T54" s="113">
        <v>188.76599999999999</v>
      </c>
      <c r="U54" s="113"/>
      <c r="V54" s="209"/>
      <c r="W54" s="7"/>
      <c r="X54" s="7"/>
    </row>
    <row r="55" spans="1:24" s="5" customFormat="1" ht="12.95" customHeight="1">
      <c r="A55" s="93" t="s">
        <v>48</v>
      </c>
      <c r="B55" s="71">
        <f>SUM(B43:B48)</f>
        <v>3.4041999999999999</v>
      </c>
      <c r="C55" s="71">
        <f>SUM(C43:C48)</f>
        <v>3.63</v>
      </c>
      <c r="D55" s="71">
        <f>SUM(D43:D48)</f>
        <v>3.1819999999999995</v>
      </c>
      <c r="E55" s="71">
        <f>SUM(E43:E48)</f>
        <v>3.3090000000000002</v>
      </c>
      <c r="F55" s="71">
        <f>SUM(F43:F48)</f>
        <v>2.9510000000000001</v>
      </c>
      <c r="G55" s="185"/>
      <c r="H55" s="10"/>
      <c r="K55" s="1"/>
      <c r="O55" s="7"/>
      <c r="P55" s="93" t="s">
        <v>48</v>
      </c>
      <c r="Q55" s="71">
        <f>SUM(Q43:Q48)</f>
        <v>1147.9025999999999</v>
      </c>
      <c r="R55" s="71">
        <f>SUM(R43:R48)</f>
        <v>1238.7749999999999</v>
      </c>
      <c r="S55" s="71">
        <f>SUM(S43:S48)</f>
        <v>1078.1310000000001</v>
      </c>
      <c r="T55" s="71">
        <f>SUM(T43:T48)</f>
        <v>1114.74</v>
      </c>
      <c r="U55" s="71">
        <f>SUM(U43:U48)</f>
        <v>987.85700000000008</v>
      </c>
      <c r="V55" s="185"/>
      <c r="W55" s="7"/>
      <c r="X55" s="7"/>
    </row>
    <row r="56" spans="1:24" s="5" customFormat="1" ht="12.95" customHeight="1">
      <c r="A56" s="93" t="s">
        <v>40</v>
      </c>
      <c r="B56" s="71">
        <f>SUM(B43:B54)</f>
        <v>6.6413999999999991</v>
      </c>
      <c r="C56" s="71">
        <f t="shared" ref="C56:E56" si="9">SUM(C43:C54)</f>
        <v>6.9169999999999998</v>
      </c>
      <c r="D56" s="71">
        <f t="shared" si="9"/>
        <v>6.0310000000000006</v>
      </c>
      <c r="E56" s="71">
        <f t="shared" si="9"/>
        <v>6.3540000000000001</v>
      </c>
      <c r="F56" s="71"/>
      <c r="G56" s="185"/>
      <c r="K56" s="1"/>
      <c r="P56" s="93" t="s">
        <v>40</v>
      </c>
      <c r="Q56" s="71">
        <f>SUM(Q43:Q54)</f>
        <v>2247.3160000000003</v>
      </c>
      <c r="R56" s="71">
        <f t="shared" ref="R56:T56" si="10">SUM(R43:R54)</f>
        <v>2366.2489999999998</v>
      </c>
      <c r="S56" s="71">
        <f t="shared" si="10"/>
        <v>2023.9380000000001</v>
      </c>
      <c r="T56" s="71">
        <f t="shared" si="10"/>
        <v>2142.98</v>
      </c>
      <c r="U56" s="71"/>
      <c r="V56" s="185"/>
      <c r="W56" s="7"/>
      <c r="X56" s="7"/>
    </row>
    <row r="57" spans="1:24" ht="13.5">
      <c r="A57" s="94" t="s">
        <v>41</v>
      </c>
      <c r="B57" s="90"/>
      <c r="C57" s="90"/>
      <c r="D57" s="208">
        <f>D56/C56-1</f>
        <v>-0.1280902125198784</v>
      </c>
      <c r="E57" s="208">
        <f>E56/D56-1</f>
        <v>5.3556624108771267E-2</v>
      </c>
      <c r="F57" s="90"/>
      <c r="G57" s="202">
        <f>(F43+F44+F45+F46+F47+F48+F49+F50+F51)/(E43+E44+E45+E46+E47+E48+E49+E50+E51)-1</f>
        <v>-7.8297872340425623E-2</v>
      </c>
      <c r="P57" s="94" t="s">
        <v>41</v>
      </c>
      <c r="Q57" s="90"/>
      <c r="R57" s="90"/>
      <c r="S57" s="208">
        <f>S56/R56-1</f>
        <v>-0.14466398084056231</v>
      </c>
      <c r="T57" s="208">
        <f>T56/S56-1</f>
        <v>5.8817019098410972E-2</v>
      </c>
      <c r="U57" s="90"/>
      <c r="V57" s="202">
        <f>(U43+U44+U45+U46+U47+U48+U49+U50+U51)/(T43+T44+T45+T46+T47+T48+T49+T50+T51)-1</f>
        <v>-8.4160655115776195E-2</v>
      </c>
      <c r="W57" s="7"/>
    </row>
    <row r="58" spans="1:24" ht="12" customHeight="1">
      <c r="A58" s="6"/>
      <c r="B58" s="61"/>
      <c r="C58" s="64"/>
      <c r="D58" s="64"/>
      <c r="E58" s="64"/>
      <c r="F58" s="64"/>
      <c r="G58" s="62"/>
      <c r="P58" s="6"/>
      <c r="Q58" s="61"/>
      <c r="R58" s="64"/>
      <c r="S58" s="64"/>
      <c r="T58" s="64"/>
      <c r="U58" s="64"/>
      <c r="V58" s="62"/>
      <c r="W58" s="7"/>
    </row>
    <row r="59" spans="1:24" s="73" customFormat="1" ht="15.75">
      <c r="A59" s="73" t="s">
        <v>21</v>
      </c>
      <c r="B59" s="83"/>
      <c r="P59" s="73" t="s">
        <v>21</v>
      </c>
    </row>
    <row r="60" spans="1:24" s="73" customFormat="1" ht="15.75">
      <c r="B60" s="83"/>
    </row>
    <row r="66" spans="5:5" ht="13.5">
      <c r="E66" s="70"/>
    </row>
  </sheetData>
  <sheetProtection selectLockedCells="1" selectUnlockedCells="1"/>
  <mergeCells count="38">
    <mergeCell ref="P9:V9"/>
    <mergeCell ref="I11:O11"/>
    <mergeCell ref="V41:V42"/>
    <mergeCell ref="D41:D42"/>
    <mergeCell ref="A41:A42"/>
    <mergeCell ref="B41:B42"/>
    <mergeCell ref="C41:C42"/>
    <mergeCell ref="G41:G42"/>
    <mergeCell ref="P41:P42"/>
    <mergeCell ref="U41:U42"/>
    <mergeCell ref="S41:S42"/>
    <mergeCell ref="R41:R42"/>
    <mergeCell ref="F41:F42"/>
    <mergeCell ref="Q41:Q42"/>
    <mergeCell ref="E41:E42"/>
    <mergeCell ref="T41:T42"/>
    <mergeCell ref="V12:V13"/>
    <mergeCell ref="I13:K13"/>
    <mergeCell ref="S12:S13"/>
    <mergeCell ref="A36:V36"/>
    <mergeCell ref="H40:M40"/>
    <mergeCell ref="A37:V37"/>
    <mergeCell ref="U12:U13"/>
    <mergeCell ref="P12:P13"/>
    <mergeCell ref="Q12:Q13"/>
    <mergeCell ref="R12:R13"/>
    <mergeCell ref="T12:T13"/>
    <mergeCell ref="I9:M9"/>
    <mergeCell ref="A10:G10"/>
    <mergeCell ref="A12:A13"/>
    <mergeCell ref="B12:B13"/>
    <mergeCell ref="C12:C13"/>
    <mergeCell ref="G12:G13"/>
    <mergeCell ref="D12:D13"/>
    <mergeCell ref="I10:O10"/>
    <mergeCell ref="F12:F13"/>
    <mergeCell ref="E12:E13"/>
    <mergeCell ref="A9:G9"/>
  </mergeCells>
  <conditionalFormatting sqref="U14:U25">
    <cfRule type="cellIs" dxfId="29" priority="9" operator="between">
      <formula>0</formula>
      <formula>0</formula>
    </cfRule>
  </conditionalFormatting>
  <conditionalFormatting sqref="V14:V25">
    <cfRule type="cellIs" dxfId="28" priority="8" operator="between">
      <formula>0</formula>
      <formula>0</formula>
    </cfRule>
  </conditionalFormatting>
  <conditionalFormatting sqref="U43:U54">
    <cfRule type="cellIs" dxfId="27" priority="7" operator="between">
      <formula>0</formula>
      <formula>0</formula>
    </cfRule>
  </conditionalFormatting>
  <conditionalFormatting sqref="F14:F25">
    <cfRule type="cellIs" dxfId="26" priority="5" operator="between">
      <formula>0</formula>
      <formula>0</formula>
    </cfRule>
  </conditionalFormatting>
  <conditionalFormatting sqref="G14:G25">
    <cfRule type="cellIs" dxfId="25" priority="4" operator="between">
      <formula>0</formula>
      <formula>0</formula>
    </cfRule>
  </conditionalFormatting>
  <conditionalFormatting sqref="F43:F54">
    <cfRule type="cellIs" dxfId="24" priority="3" operator="between">
      <formula>0</formula>
      <formula>0</formula>
    </cfRule>
  </conditionalFormatting>
  <conditionalFormatting sqref="G43:G54">
    <cfRule type="cellIs" dxfId="23" priority="2" operator="between">
      <formula>0</formula>
      <formula>0</formula>
    </cfRule>
  </conditionalFormatting>
  <conditionalFormatting sqref="V43:V54">
    <cfRule type="cellIs" dxfId="22" priority="1" operator="between">
      <formula>0</formula>
      <formula>0</formula>
    </cfRule>
  </conditionalFormatting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C39" sqref="C39"/>
    </sheetView>
  </sheetViews>
  <sheetFormatPr baseColWidth="10" defaultColWidth="11.5703125" defaultRowHeight="15"/>
  <cols>
    <col min="1" max="16384" width="11.5703125" style="360"/>
  </cols>
  <sheetData>
    <row r="1" spans="1:22" s="314" customFormat="1" ht="15.6" customHeight="1">
      <c r="R1" s="361" t="str">
        <f>HYPERLINK("#'"&amp;"Méthodologie&amp;navigation"&amp;"'!A1","Retour Méthodologie&amp;navigation")</f>
        <v>Retour Méthodologie&amp;navigation</v>
      </c>
    </row>
    <row r="2" spans="1:22" s="314" customFormat="1" ht="12.75">
      <c r="G2" s="403"/>
      <c r="H2" s="403"/>
      <c r="I2" s="403"/>
      <c r="J2" s="403"/>
      <c r="K2" s="403"/>
    </row>
    <row r="3" spans="1:22" s="314" customFormat="1" ht="12.75">
      <c r="G3" s="404"/>
      <c r="H3" s="404"/>
    </row>
    <row r="4" spans="1:22" s="314" customFormat="1" ht="12.75"/>
    <row r="5" spans="1:22" s="314" customFormat="1" ht="12.75"/>
    <row r="6" spans="1:22" s="314" customFormat="1">
      <c r="A6" s="315" t="s">
        <v>108</v>
      </c>
      <c r="B6" s="315"/>
      <c r="C6" s="315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22" s="314" customFormat="1" ht="17.25" customHeight="1">
      <c r="A7" s="405"/>
      <c r="B7" s="405"/>
      <c r="C7" s="405"/>
      <c r="D7" s="405"/>
      <c r="E7" s="405"/>
      <c r="F7" s="405"/>
      <c r="G7" s="405"/>
      <c r="K7" s="406"/>
      <c r="L7" s="406"/>
      <c r="M7" s="406"/>
      <c r="N7" s="406"/>
      <c r="O7" s="406"/>
    </row>
    <row r="8" spans="1:22" s="314" customFormat="1" ht="12.75">
      <c r="I8" s="317"/>
    </row>
    <row r="9" spans="1:22" s="314" customFormat="1">
      <c r="A9" s="318"/>
      <c r="B9" s="318"/>
      <c r="C9" s="318"/>
      <c r="D9" s="318"/>
      <c r="E9" s="318"/>
      <c r="F9" s="318"/>
      <c r="G9" s="318"/>
      <c r="H9" s="318"/>
      <c r="I9" s="319"/>
      <c r="J9" s="317"/>
      <c r="K9" s="319"/>
      <c r="L9" s="319"/>
      <c r="M9" s="319"/>
      <c r="N9" s="319"/>
      <c r="O9" s="319"/>
      <c r="P9" s="407"/>
      <c r="Q9" s="407"/>
      <c r="R9" s="407"/>
      <c r="S9" s="407"/>
      <c r="T9" s="407"/>
      <c r="U9" s="407"/>
      <c r="V9" s="407"/>
    </row>
    <row r="10" spans="1:22" s="314" customFormat="1" ht="12.75">
      <c r="A10" s="408" t="s">
        <v>109</v>
      </c>
      <c r="B10" s="408"/>
      <c r="C10" s="408"/>
      <c r="D10" s="408"/>
      <c r="E10" s="408"/>
      <c r="F10" s="408"/>
      <c r="G10" s="408"/>
      <c r="H10" s="319"/>
      <c r="I10" s="319"/>
      <c r="J10" s="319"/>
      <c r="K10" s="317"/>
      <c r="L10" s="319"/>
      <c r="M10" s="319"/>
      <c r="N10" s="319"/>
      <c r="O10" s="319"/>
      <c r="P10" s="408"/>
      <c r="Q10" s="408"/>
      <c r="R10" s="408"/>
      <c r="S10" s="408"/>
      <c r="T10" s="408"/>
      <c r="U10" s="408"/>
      <c r="V10" s="408"/>
    </row>
    <row r="11" spans="1:22" s="314" customFormat="1" ht="13.5" thickBot="1">
      <c r="A11" s="320"/>
      <c r="B11" s="319"/>
      <c r="C11" s="319"/>
      <c r="D11" s="321"/>
      <c r="E11" s="321"/>
      <c r="F11" s="321"/>
      <c r="G11" s="319"/>
      <c r="H11" s="322"/>
      <c r="I11" s="322"/>
      <c r="J11" s="322"/>
      <c r="L11" s="323" t="s">
        <v>110</v>
      </c>
      <c r="M11" s="320"/>
      <c r="N11" s="322"/>
      <c r="O11" s="319"/>
      <c r="P11" s="320"/>
      <c r="Q11" s="319"/>
      <c r="R11" s="319"/>
      <c r="S11" s="319"/>
      <c r="T11" s="321"/>
      <c r="U11" s="319"/>
    </row>
    <row r="12" spans="1:22" s="314" customFormat="1" ht="23.25" thickBot="1">
      <c r="A12" s="324" t="s">
        <v>111</v>
      </c>
      <c r="B12" s="325">
        <v>2020</v>
      </c>
      <c r="C12" s="326">
        <v>2021</v>
      </c>
      <c r="D12" s="327">
        <v>2022</v>
      </c>
      <c r="E12" s="327">
        <v>2023</v>
      </c>
      <c r="F12" s="328">
        <v>2024</v>
      </c>
      <c r="G12" s="319"/>
      <c r="H12" s="319"/>
      <c r="I12" s="319"/>
      <c r="J12" s="319"/>
      <c r="K12" s="329"/>
      <c r="L12" s="323" t="s">
        <v>112</v>
      </c>
      <c r="N12" s="319"/>
      <c r="O12" s="319"/>
      <c r="P12" s="330"/>
      <c r="Q12" s="330"/>
      <c r="R12" s="331"/>
      <c r="S12" s="332"/>
      <c r="T12" s="332"/>
      <c r="U12" s="332"/>
    </row>
    <row r="13" spans="1:22" s="314" customFormat="1" ht="11.45" customHeight="1">
      <c r="A13" s="333" t="s">
        <v>9</v>
      </c>
      <c r="B13" s="334">
        <v>98.3</v>
      </c>
      <c r="C13" s="335">
        <v>104.7</v>
      </c>
      <c r="D13" s="336">
        <v>118.3</v>
      </c>
      <c r="E13" s="336">
        <v>147.1</v>
      </c>
      <c r="F13" s="337">
        <v>132.30000000000001</v>
      </c>
      <c r="G13" s="319"/>
      <c r="H13" s="319"/>
      <c r="I13" s="319"/>
      <c r="J13" s="319"/>
      <c r="K13" s="319"/>
      <c r="L13" s="319"/>
      <c r="M13" s="319"/>
      <c r="N13" s="319"/>
      <c r="O13" s="319"/>
      <c r="P13" s="321"/>
      <c r="Q13" s="321"/>
      <c r="R13" s="338"/>
      <c r="S13" s="338"/>
      <c r="T13" s="338"/>
      <c r="U13" s="339"/>
    </row>
    <row r="14" spans="1:22" s="314" customFormat="1" ht="11.45" customHeight="1">
      <c r="A14" s="340" t="s">
        <v>10</v>
      </c>
      <c r="B14" s="341">
        <v>98.7</v>
      </c>
      <c r="C14" s="342">
        <v>107.5</v>
      </c>
      <c r="D14" s="343">
        <v>120.6</v>
      </c>
      <c r="E14" s="343">
        <v>146.80000000000001</v>
      </c>
      <c r="F14" s="344">
        <v>131.1</v>
      </c>
      <c r="G14" s="319"/>
      <c r="H14" s="319"/>
      <c r="I14" s="319"/>
      <c r="J14" s="319"/>
      <c r="K14" s="319"/>
      <c r="L14" s="319"/>
      <c r="M14" s="319"/>
      <c r="N14" s="319"/>
      <c r="O14" s="319"/>
      <c r="P14" s="345"/>
      <c r="Q14" s="321"/>
      <c r="R14" s="338"/>
      <c r="S14" s="338"/>
      <c r="T14" s="338"/>
      <c r="U14" s="339"/>
    </row>
    <row r="15" spans="1:22" s="314" customFormat="1" ht="11.45" customHeight="1">
      <c r="A15" s="340" t="s">
        <v>11</v>
      </c>
      <c r="B15" s="341">
        <v>99</v>
      </c>
      <c r="C15" s="342">
        <v>109</v>
      </c>
      <c r="D15" s="343">
        <v>126.9</v>
      </c>
      <c r="E15" s="343">
        <v>146.9</v>
      </c>
      <c r="F15" s="344">
        <v>129.6</v>
      </c>
      <c r="G15" s="319"/>
      <c r="H15" s="319"/>
      <c r="I15" s="319"/>
      <c r="J15" s="319"/>
      <c r="K15" s="319"/>
      <c r="L15" s="319"/>
      <c r="M15" s="319"/>
      <c r="N15" s="319"/>
      <c r="O15" s="319"/>
      <c r="P15" s="345"/>
      <c r="Q15" s="321"/>
      <c r="R15" s="338"/>
      <c r="S15" s="338"/>
      <c r="T15" s="338"/>
      <c r="U15" s="339"/>
    </row>
    <row r="16" spans="1:22" s="314" customFormat="1" ht="11.45" customHeight="1">
      <c r="A16" s="340" t="s">
        <v>12</v>
      </c>
      <c r="B16" s="341">
        <v>99.8</v>
      </c>
      <c r="C16" s="342">
        <v>110.1</v>
      </c>
      <c r="D16" s="343">
        <v>135.30000000000001</v>
      </c>
      <c r="E16" s="343">
        <v>145.4</v>
      </c>
      <c r="F16" s="344">
        <v>128.19999999999999</v>
      </c>
      <c r="P16" s="346"/>
      <c r="Q16" s="321"/>
      <c r="R16" s="347"/>
      <c r="S16" s="348"/>
      <c r="T16" s="348"/>
      <c r="U16" s="339"/>
    </row>
    <row r="17" spans="1:27" s="314" customFormat="1" ht="11.45" customHeight="1">
      <c r="A17" s="340" t="s">
        <v>13</v>
      </c>
      <c r="B17" s="341">
        <v>99.8</v>
      </c>
      <c r="C17" s="342">
        <v>111.1</v>
      </c>
      <c r="D17" s="343">
        <v>140.4</v>
      </c>
      <c r="E17" s="343">
        <v>143.30000000000001</v>
      </c>
      <c r="F17" s="349">
        <v>126.2</v>
      </c>
      <c r="G17" s="409"/>
      <c r="H17" s="409"/>
      <c r="I17" s="409"/>
      <c r="J17" s="409"/>
      <c r="K17" s="409"/>
      <c r="L17" s="409" t="s">
        <v>29</v>
      </c>
      <c r="M17" s="404"/>
      <c r="N17" s="404"/>
      <c r="O17" s="404"/>
      <c r="P17" s="350"/>
      <c r="Q17" s="321"/>
      <c r="R17" s="348"/>
      <c r="S17" s="348"/>
      <c r="T17" s="347"/>
      <c r="U17" s="339"/>
    </row>
    <row r="18" spans="1:27" s="314" customFormat="1" ht="11.45" customHeight="1">
      <c r="A18" s="340" t="s">
        <v>14</v>
      </c>
      <c r="B18" s="341">
        <v>99.7</v>
      </c>
      <c r="C18" s="342">
        <v>111.5</v>
      </c>
      <c r="D18" s="343">
        <v>141.9</v>
      </c>
      <c r="E18" s="343">
        <v>141.1</v>
      </c>
      <c r="F18" s="349">
        <v>126.3</v>
      </c>
      <c r="G18" s="319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39"/>
      <c r="V18" s="351"/>
      <c r="W18" s="351"/>
      <c r="X18" s="351"/>
      <c r="Y18" s="351"/>
      <c r="Z18" s="351"/>
      <c r="AA18" s="351"/>
    </row>
    <row r="19" spans="1:27" s="314" customFormat="1" ht="11.45" customHeight="1">
      <c r="A19" s="340" t="s">
        <v>31</v>
      </c>
      <c r="B19" s="341">
        <v>99.6</v>
      </c>
      <c r="C19" s="342">
        <v>112.3</v>
      </c>
      <c r="D19" s="343">
        <v>142.69999999999999</v>
      </c>
      <c r="E19" s="343">
        <v>138.5</v>
      </c>
      <c r="F19" s="349">
        <v>126.4</v>
      </c>
      <c r="G19" s="321"/>
      <c r="K19" s="351"/>
      <c r="O19" s="351"/>
      <c r="U19" s="339"/>
    </row>
    <row r="20" spans="1:27" s="314" customFormat="1" ht="11.45" customHeight="1">
      <c r="A20" s="340" t="s">
        <v>32</v>
      </c>
      <c r="B20" s="341">
        <v>99.5</v>
      </c>
      <c r="C20" s="342">
        <v>112.4</v>
      </c>
      <c r="D20" s="343">
        <v>142.30000000000001</v>
      </c>
      <c r="E20" s="343">
        <v>137.1</v>
      </c>
      <c r="F20" s="349">
        <v>126.2</v>
      </c>
      <c r="G20" s="319"/>
      <c r="I20" s="352"/>
      <c r="J20" s="352"/>
      <c r="K20" s="352"/>
      <c r="L20" s="352"/>
      <c r="M20" s="352"/>
      <c r="N20" s="352"/>
      <c r="O20" s="352"/>
      <c r="T20" s="351"/>
      <c r="U20" s="339"/>
    </row>
    <row r="21" spans="1:27" s="314" customFormat="1" ht="11.45" customHeight="1">
      <c r="A21" s="340" t="s">
        <v>17</v>
      </c>
      <c r="B21" s="341">
        <v>99.5</v>
      </c>
      <c r="C21" s="342">
        <v>113</v>
      </c>
      <c r="D21" s="343">
        <v>142.9</v>
      </c>
      <c r="E21" s="343">
        <v>135.6</v>
      </c>
      <c r="F21" s="349">
        <v>125.4</v>
      </c>
      <c r="P21" s="346"/>
      <c r="Q21" s="321"/>
      <c r="R21" s="348"/>
      <c r="S21" s="348"/>
      <c r="T21" s="348"/>
      <c r="U21" s="339"/>
    </row>
    <row r="22" spans="1:27" s="314" customFormat="1" ht="11.45" customHeight="1">
      <c r="A22" s="340" t="s">
        <v>18</v>
      </c>
      <c r="B22" s="341">
        <v>100.4</v>
      </c>
      <c r="C22" s="342">
        <v>113.4</v>
      </c>
      <c r="D22" s="343">
        <v>144.30000000000001</v>
      </c>
      <c r="E22" s="343">
        <v>134.30000000000001</v>
      </c>
      <c r="F22" s="349"/>
      <c r="P22" s="346"/>
      <c r="Q22" s="321"/>
      <c r="R22" s="348"/>
      <c r="S22" s="348"/>
      <c r="T22" s="348"/>
      <c r="U22" s="339"/>
    </row>
    <row r="23" spans="1:27" s="314" customFormat="1" ht="11.45" customHeight="1">
      <c r="A23" s="340" t="s">
        <v>19</v>
      </c>
      <c r="B23" s="341">
        <v>102.4</v>
      </c>
      <c r="C23" s="342">
        <v>115.1</v>
      </c>
      <c r="D23" s="343">
        <v>146.6</v>
      </c>
      <c r="E23" s="343">
        <v>133.30000000000001</v>
      </c>
      <c r="F23" s="349"/>
      <c r="P23" s="346"/>
      <c r="Q23" s="321"/>
      <c r="R23" s="348"/>
      <c r="S23" s="348"/>
      <c r="T23" s="348"/>
      <c r="U23" s="339"/>
    </row>
    <row r="24" spans="1:27" s="314" customFormat="1" ht="11.45" customHeight="1" thickBot="1">
      <c r="A24" s="353" t="s">
        <v>20</v>
      </c>
      <c r="B24" s="354">
        <v>103.4</v>
      </c>
      <c r="C24" s="355">
        <v>116.4</v>
      </c>
      <c r="D24" s="356">
        <v>146.4</v>
      </c>
      <c r="E24" s="356">
        <v>133.1</v>
      </c>
      <c r="F24" s="357"/>
      <c r="P24" s="346"/>
      <c r="Q24" s="321"/>
      <c r="R24" s="348"/>
      <c r="S24" s="348"/>
      <c r="T24" s="348"/>
      <c r="U24" s="339"/>
    </row>
    <row r="25" spans="1:27" s="314" customFormat="1" ht="11.45" customHeight="1">
      <c r="B25" s="358"/>
      <c r="C25" s="358"/>
      <c r="D25" s="358"/>
      <c r="E25" s="358"/>
      <c r="F25" s="358"/>
      <c r="R25" s="348"/>
      <c r="S25" s="348"/>
      <c r="T25" s="348"/>
    </row>
    <row r="26" spans="1:27" s="314" customFormat="1" ht="11.45" customHeight="1">
      <c r="A26" s="346" t="s">
        <v>113</v>
      </c>
    </row>
    <row r="27" spans="1:27" s="314" customFormat="1" ht="12.75">
      <c r="H27" s="359"/>
    </row>
    <row r="28" spans="1:27" s="314" customFormat="1" ht="12.75"/>
    <row r="29" spans="1:27" s="314" customFormat="1" ht="12.75"/>
    <row r="30" spans="1:27" s="314" customFormat="1" ht="12.75"/>
    <row r="31" spans="1:27" s="314" customFormat="1" ht="12.75"/>
    <row r="32" spans="1:27" s="314" customFormat="1" ht="12.75"/>
    <row r="33" s="314" customFormat="1" ht="12.75"/>
    <row r="34" s="314" customFormat="1" ht="12.75"/>
    <row r="35" s="314" customFormat="1" ht="12.75"/>
    <row r="36" s="314" customFormat="1" ht="12.75"/>
    <row r="37" s="314" customFormat="1" ht="12.75"/>
    <row r="38" s="314" customFormat="1" ht="12.75"/>
    <row r="39" s="314" customFormat="1" ht="12.75"/>
    <row r="40" s="314" customFormat="1" ht="12.75"/>
    <row r="41" s="314" customFormat="1" ht="12.75"/>
    <row r="42" s="314" customFormat="1" ht="12.75"/>
    <row r="43" s="314" customFormat="1" ht="12.75"/>
    <row r="44" s="314" customFormat="1" ht="12.75"/>
    <row r="45" s="314" customFormat="1" ht="12.75"/>
    <row r="46" s="314" customFormat="1" ht="12.75"/>
    <row r="47" s="314" customFormat="1" ht="12.75"/>
    <row r="48" s="314" customFormat="1" ht="12.75"/>
    <row r="49" s="314" customFormat="1" ht="12.75"/>
    <row r="50" s="314" customFormat="1" ht="12.75"/>
    <row r="51" s="314" customFormat="1" ht="12.75"/>
    <row r="52" s="314" customFormat="1" ht="12.75"/>
    <row r="53" s="314" customFormat="1" ht="12.75"/>
  </sheetData>
  <mergeCells count="9">
    <mergeCell ref="A10:G10"/>
    <mergeCell ref="P10:V10"/>
    <mergeCell ref="G17:L17"/>
    <mergeCell ref="M17:O17"/>
    <mergeCell ref="G2:K2"/>
    <mergeCell ref="G3:H3"/>
    <mergeCell ref="A7:G7"/>
    <mergeCell ref="K7:O7"/>
    <mergeCell ref="P9:V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="90" zoomScaleNormal="90" workbookViewId="0">
      <selection activeCell="A7" sqref="A7"/>
    </sheetView>
  </sheetViews>
  <sheetFormatPr baseColWidth="10" defaultColWidth="11.5703125" defaultRowHeight="12.75"/>
  <cols>
    <col min="1" max="1" width="23.7109375" style="1" customWidth="1"/>
    <col min="2" max="2" width="9.5703125" style="1" customWidth="1"/>
    <col min="3" max="6" width="8.140625" style="1" customWidth="1"/>
    <col min="7" max="7" width="10.5703125" style="1" customWidth="1"/>
    <col min="8" max="15" width="11.5703125" style="1"/>
    <col min="16" max="16" width="19.28515625" style="1" customWidth="1"/>
    <col min="17" max="17" width="10.140625" style="1" customWidth="1"/>
    <col min="18" max="21" width="8.5703125" style="1" customWidth="1"/>
    <col min="22" max="22" width="11.7109375" style="1" customWidth="1"/>
    <col min="23" max="23" width="11" style="1" customWidth="1"/>
    <col min="24" max="16384" width="11.5703125" style="1"/>
  </cols>
  <sheetData>
    <row r="1" spans="1:25" ht="15">
      <c r="R1" s="361" t="str">
        <f>HYPERLINK("#'"&amp;"Méthodologie&amp;navigation"&amp;"'!A1","Retour Méthodologie&amp;navigation")</f>
        <v>Retour Méthodologie&amp;navigation</v>
      </c>
    </row>
    <row r="7" spans="1:25" s="76" customFormat="1" ht="18.75">
      <c r="A7" s="75" t="s">
        <v>71</v>
      </c>
      <c r="B7" s="75"/>
      <c r="Q7" s="77"/>
      <c r="W7" s="73"/>
    </row>
    <row r="8" spans="1:25" s="73" customFormat="1" ht="17.100000000000001" customHeight="1"/>
    <row r="9" spans="1:25" s="73" customFormat="1" ht="16.149999999999999" customHeight="1">
      <c r="A9" s="388" t="s">
        <v>67</v>
      </c>
      <c r="B9" s="388"/>
      <c r="C9" s="388"/>
      <c r="D9" s="388"/>
      <c r="E9" s="388"/>
      <c r="F9" s="388"/>
      <c r="G9" s="388"/>
      <c r="I9" s="401"/>
      <c r="J9" s="401"/>
      <c r="K9" s="401"/>
      <c r="L9" s="401"/>
      <c r="M9" s="401"/>
      <c r="N9" s="98"/>
      <c r="P9" s="388" t="s">
        <v>67</v>
      </c>
      <c r="Q9" s="388"/>
      <c r="R9" s="388"/>
      <c r="S9" s="388"/>
      <c r="T9" s="388"/>
      <c r="U9" s="388"/>
      <c r="V9" s="388"/>
      <c r="W9" s="70"/>
    </row>
    <row r="10" spans="1:25" s="70" customFormat="1" ht="27" customHeight="1">
      <c r="A10" s="388" t="s">
        <v>49</v>
      </c>
      <c r="B10" s="388"/>
      <c r="C10" s="388"/>
      <c r="D10" s="388"/>
      <c r="E10" s="388"/>
      <c r="F10" s="388"/>
      <c r="G10" s="388"/>
      <c r="I10" s="386" t="str">
        <f>CONCATENATE("Evolution des volumes de"," ",A9," abattus : "," stable entre 2022 et 2023")</f>
        <v>Evolution des volumes de Total veaux abattus :  stable entre 2022 et 2023</v>
      </c>
      <c r="J10" s="386"/>
      <c r="K10" s="386"/>
      <c r="L10" s="386"/>
      <c r="M10" s="386"/>
      <c r="N10" s="386"/>
      <c r="O10" s="386"/>
      <c r="P10" s="410" t="s">
        <v>50</v>
      </c>
      <c r="Q10" s="410"/>
      <c r="R10" s="410"/>
      <c r="S10" s="410"/>
      <c r="T10" s="410"/>
      <c r="U10" s="410"/>
      <c r="V10" s="410"/>
    </row>
    <row r="11" spans="1:25" s="5" customFormat="1" ht="13.9" customHeight="1">
      <c r="C11" s="6"/>
      <c r="D11" s="6"/>
      <c r="E11" s="6"/>
      <c r="F11" s="6"/>
      <c r="I11" s="386" t="str">
        <f>CONCATENATE(TEXT(V28,"0,0%"), "sur les 9 premiers mois de l'année en 2023 et 2024")</f>
        <v>-1,6%sur les 9 premiers mois de l'année en 2023 et 2024</v>
      </c>
      <c r="J11" s="386"/>
      <c r="K11" s="386"/>
      <c r="L11" s="386"/>
      <c r="M11" s="386"/>
      <c r="N11" s="386"/>
      <c r="O11" s="386"/>
      <c r="R11" s="6"/>
      <c r="S11" s="6"/>
      <c r="T11" s="6"/>
      <c r="U11" s="6"/>
    </row>
    <row r="12" spans="1:25" s="5" customFormat="1" ht="14.85" customHeight="1">
      <c r="A12" s="384" t="s">
        <v>7</v>
      </c>
      <c r="B12" s="381" t="s">
        <v>102</v>
      </c>
      <c r="C12" s="381">
        <v>2021</v>
      </c>
      <c r="D12" s="381">
        <v>2022</v>
      </c>
      <c r="E12" s="381">
        <v>2023</v>
      </c>
      <c r="F12" s="381">
        <v>2024</v>
      </c>
      <c r="G12" s="379" t="s">
        <v>103</v>
      </c>
      <c r="P12" s="384" t="s">
        <v>43</v>
      </c>
      <c r="Q12" s="381" t="s">
        <v>102</v>
      </c>
      <c r="R12" s="381">
        <v>2021</v>
      </c>
      <c r="S12" s="381">
        <v>2022</v>
      </c>
      <c r="T12" s="381">
        <v>2023</v>
      </c>
      <c r="U12" s="381">
        <v>2024</v>
      </c>
      <c r="V12" s="379" t="s">
        <v>103</v>
      </c>
    </row>
    <row r="13" spans="1:25" s="5" customFormat="1" ht="22.35" customHeight="1">
      <c r="A13" s="385"/>
      <c r="B13" s="382"/>
      <c r="C13" s="382"/>
      <c r="D13" s="382"/>
      <c r="E13" s="382"/>
      <c r="F13" s="382"/>
      <c r="G13" s="380"/>
      <c r="I13" s="396"/>
      <c r="J13" s="396"/>
      <c r="K13" s="396"/>
      <c r="P13" s="385"/>
      <c r="Q13" s="382"/>
      <c r="R13" s="382"/>
      <c r="S13" s="382"/>
      <c r="T13" s="382"/>
      <c r="U13" s="382"/>
      <c r="V13" s="380"/>
      <c r="W13" s="7"/>
    </row>
    <row r="14" spans="1:25" s="5" customFormat="1">
      <c r="A14" s="91" t="s">
        <v>9</v>
      </c>
      <c r="B14" s="110">
        <v>10.786600000000002</v>
      </c>
      <c r="C14" s="99">
        <v>10.391</v>
      </c>
      <c r="D14" s="99">
        <v>9.754999999999999</v>
      </c>
      <c r="E14" s="99">
        <v>9.3230000000000004</v>
      </c>
      <c r="F14" s="72">
        <v>9.1920000000000002</v>
      </c>
      <c r="G14" s="101">
        <f>F14/E14-1</f>
        <v>-1.4051271050091185E-2</v>
      </c>
      <c r="H14" s="33"/>
      <c r="P14" s="91" t="s">
        <v>9</v>
      </c>
      <c r="Q14" s="111">
        <v>1691.9600000000003</v>
      </c>
      <c r="R14" s="113">
        <v>1633.885</v>
      </c>
      <c r="S14" s="113">
        <v>1584.963</v>
      </c>
      <c r="T14" s="113">
        <v>1439.8820000000001</v>
      </c>
      <c r="U14" s="113">
        <v>1429.03</v>
      </c>
      <c r="V14" s="101">
        <f>U14/T14-1</f>
        <v>-7.5367287041577802E-3</v>
      </c>
      <c r="W14" s="7"/>
      <c r="X14" s="7"/>
      <c r="Y14" s="11"/>
    </row>
    <row r="15" spans="1:25" s="5" customFormat="1">
      <c r="A15" s="91" t="s">
        <v>10</v>
      </c>
      <c r="B15" s="110">
        <v>9.5975999999999999</v>
      </c>
      <c r="C15" s="99">
        <v>9.3160000000000007</v>
      </c>
      <c r="D15" s="99">
        <v>8.6890000000000001</v>
      </c>
      <c r="E15" s="99">
        <v>7.6369999999999996</v>
      </c>
      <c r="F15" s="72">
        <v>8.0640000000000001</v>
      </c>
      <c r="G15" s="101">
        <f t="shared" ref="G15:G22" si="0">F15/E15-1</f>
        <v>5.5912007332722391E-2</v>
      </c>
      <c r="H15" s="33"/>
      <c r="P15" s="91" t="s">
        <v>10</v>
      </c>
      <c r="Q15" s="111">
        <v>1525.472</v>
      </c>
      <c r="R15" s="113">
        <v>1498.6980000000001</v>
      </c>
      <c r="S15" s="113">
        <v>1417.4280000000001</v>
      </c>
      <c r="T15" s="113">
        <v>1195.5940000000001</v>
      </c>
      <c r="U15" s="113">
        <v>1244.3389999999999</v>
      </c>
      <c r="V15" s="101">
        <f t="shared" ref="V15:V22" si="1">U15/T15-1</f>
        <v>4.0770529126108013E-2</v>
      </c>
      <c r="W15" s="7"/>
      <c r="X15" s="7"/>
      <c r="Y15" s="11"/>
    </row>
    <row r="16" spans="1:25" s="5" customFormat="1">
      <c r="A16" s="91" t="s">
        <v>11</v>
      </c>
      <c r="B16" s="110">
        <v>11.1578</v>
      </c>
      <c r="C16" s="99">
        <v>11.339</v>
      </c>
      <c r="D16" s="99">
        <v>10.571999999999999</v>
      </c>
      <c r="E16" s="99">
        <v>9.7119999999999997</v>
      </c>
      <c r="F16" s="72">
        <v>8.9710000000000001</v>
      </c>
      <c r="G16" s="101">
        <f t="shared" si="0"/>
        <v>-7.629736408566723E-2</v>
      </c>
      <c r="H16" s="33"/>
      <c r="P16" s="91" t="s">
        <v>11</v>
      </c>
      <c r="Q16" s="111">
        <v>1791.6827999999998</v>
      </c>
      <c r="R16" s="113">
        <v>1830.9659999999999</v>
      </c>
      <c r="S16" s="113">
        <v>1738.02</v>
      </c>
      <c r="T16" s="113">
        <v>1525.23</v>
      </c>
      <c r="U16" s="113">
        <v>1412.894</v>
      </c>
      <c r="V16" s="101">
        <f t="shared" si="1"/>
        <v>-7.3651842672908363E-2</v>
      </c>
      <c r="W16" s="7"/>
      <c r="X16" s="7"/>
      <c r="Y16" s="11"/>
    </row>
    <row r="17" spans="1:25" s="5" customFormat="1">
      <c r="A17" s="91" t="s">
        <v>12</v>
      </c>
      <c r="B17" s="110">
        <v>10.771400000000002</v>
      </c>
      <c r="C17" s="99">
        <v>10.534000000000001</v>
      </c>
      <c r="D17" s="99">
        <v>10.146000000000001</v>
      </c>
      <c r="E17" s="99">
        <v>8.4220000000000006</v>
      </c>
      <c r="F17" s="72">
        <v>9.1959999999999997</v>
      </c>
      <c r="G17" s="101">
        <f t="shared" si="0"/>
        <v>9.190216100688664E-2</v>
      </c>
      <c r="H17" s="33"/>
      <c r="P17" s="91" t="s">
        <v>12</v>
      </c>
      <c r="Q17" s="111">
        <v>1757.1012000000003</v>
      </c>
      <c r="R17" s="113">
        <v>1727.547</v>
      </c>
      <c r="S17" s="113">
        <v>1674.1120000000001</v>
      </c>
      <c r="T17" s="113">
        <v>1354.384</v>
      </c>
      <c r="U17" s="113">
        <v>1476.9480000000001</v>
      </c>
      <c r="V17" s="101">
        <f t="shared" si="1"/>
        <v>9.0494276364753379E-2</v>
      </c>
      <c r="W17" s="7"/>
      <c r="X17" s="7"/>
      <c r="Y17" s="11"/>
    </row>
    <row r="18" spans="1:25" s="5" customFormat="1">
      <c r="A18" s="91" t="s">
        <v>13</v>
      </c>
      <c r="B18" s="110">
        <v>11.2698</v>
      </c>
      <c r="C18" s="99">
        <v>10.627000000000001</v>
      </c>
      <c r="D18" s="99">
        <v>10.109</v>
      </c>
      <c r="E18" s="99">
        <v>9.327</v>
      </c>
      <c r="F18" s="72">
        <v>9.2959999999999994</v>
      </c>
      <c r="G18" s="101">
        <f t="shared" si="0"/>
        <v>-3.3236839283800057E-3</v>
      </c>
      <c r="H18" s="33"/>
      <c r="P18" s="91" t="s">
        <v>13</v>
      </c>
      <c r="Q18" s="111">
        <v>1843.9585999999999</v>
      </c>
      <c r="R18" s="113">
        <v>1755.6</v>
      </c>
      <c r="S18" s="113">
        <v>1690.636</v>
      </c>
      <c r="T18" s="113">
        <v>1518.777</v>
      </c>
      <c r="U18" s="113">
        <v>1497.098</v>
      </c>
      <c r="V18" s="101">
        <f t="shared" si="1"/>
        <v>-1.4273984923395711E-2</v>
      </c>
      <c r="W18" s="7"/>
      <c r="X18" s="7"/>
      <c r="Y18" s="11"/>
    </row>
    <row r="19" spans="1:25" s="5" customFormat="1">
      <c r="A19" s="91" t="s">
        <v>14</v>
      </c>
      <c r="B19" s="110">
        <v>10.368600000000001</v>
      </c>
      <c r="C19" s="99">
        <v>9.4710000000000001</v>
      </c>
      <c r="D19" s="99">
        <v>9.0869999999999997</v>
      </c>
      <c r="E19" s="99">
        <v>8.6069999999999993</v>
      </c>
      <c r="F19" s="72">
        <v>7.8879999999999999</v>
      </c>
      <c r="G19" s="101">
        <f t="shared" si="0"/>
        <v>-8.3536656210061566E-2</v>
      </c>
      <c r="H19" s="33"/>
      <c r="P19" s="91" t="s">
        <v>14</v>
      </c>
      <c r="Q19" s="111">
        <v>1694.3027999999999</v>
      </c>
      <c r="R19" s="113">
        <v>1568.1959999999999</v>
      </c>
      <c r="S19" s="113">
        <v>1504.8419999999999</v>
      </c>
      <c r="T19" s="113">
        <v>1384.64</v>
      </c>
      <c r="U19" s="113">
        <v>1254.039</v>
      </c>
      <c r="V19" s="101">
        <f t="shared" si="1"/>
        <v>-9.4321267621909066E-2</v>
      </c>
      <c r="W19" s="7"/>
      <c r="X19" s="7"/>
      <c r="Y19" s="11"/>
    </row>
    <row r="20" spans="1:25" s="6" customFormat="1" ht="12.95" customHeight="1">
      <c r="A20" s="91" t="s">
        <v>15</v>
      </c>
      <c r="B20" s="110">
        <v>9.5246000000000013</v>
      </c>
      <c r="C20" s="99">
        <v>9.39</v>
      </c>
      <c r="D20" s="99">
        <v>8.2629999999999999</v>
      </c>
      <c r="E20" s="99">
        <v>7.9249999999999998</v>
      </c>
      <c r="F20" s="72">
        <v>8.1479999999999997</v>
      </c>
      <c r="G20" s="101">
        <f t="shared" si="0"/>
        <v>2.8138801261829549E-2</v>
      </c>
      <c r="H20" s="33"/>
      <c r="P20" s="91" t="s">
        <v>15</v>
      </c>
      <c r="Q20" s="111">
        <v>1525.5773999999997</v>
      </c>
      <c r="R20" s="113">
        <v>1536.248</v>
      </c>
      <c r="S20" s="113">
        <v>1348.3869999999999</v>
      </c>
      <c r="T20" s="113">
        <v>1263.4939999999999</v>
      </c>
      <c r="U20" s="113">
        <v>1290.124</v>
      </c>
      <c r="V20" s="101">
        <f t="shared" si="1"/>
        <v>2.1076475234548031E-2</v>
      </c>
      <c r="W20" s="7"/>
      <c r="X20" s="7"/>
      <c r="Y20" s="11"/>
    </row>
    <row r="21" spans="1:25" s="5" customFormat="1" ht="12.95" customHeight="1">
      <c r="A21" s="91" t="s">
        <v>32</v>
      </c>
      <c r="B21" s="110">
        <v>9.9445999999999994</v>
      </c>
      <c r="C21" s="99">
        <v>9.8260000000000005</v>
      </c>
      <c r="D21" s="99">
        <v>8.9480000000000004</v>
      </c>
      <c r="E21" s="99">
        <v>8.4220000000000006</v>
      </c>
      <c r="F21" s="72">
        <v>7.8979999999999997</v>
      </c>
      <c r="G21" s="101">
        <f t="shared" si="0"/>
        <v>-6.2218000474946633E-2</v>
      </c>
      <c r="H21" s="33"/>
      <c r="P21" s="91" t="s">
        <v>32</v>
      </c>
      <c r="Q21" s="111">
        <v>1596.6389999999999</v>
      </c>
      <c r="R21" s="113">
        <v>1601.556</v>
      </c>
      <c r="S21" s="113">
        <v>1443.126</v>
      </c>
      <c r="T21" s="113">
        <v>1347.3430000000001</v>
      </c>
      <c r="U21" s="113">
        <v>1246.4560000000001</v>
      </c>
      <c r="V21" s="101">
        <f t="shared" si="1"/>
        <v>-7.4878483058879564E-2</v>
      </c>
      <c r="W21" s="7"/>
      <c r="X21" s="7"/>
      <c r="Y21" s="11"/>
    </row>
    <row r="22" spans="1:25" s="5" customFormat="1" ht="12.95" customHeight="1">
      <c r="A22" s="91" t="s">
        <v>17</v>
      </c>
      <c r="B22" s="110">
        <v>10.7392</v>
      </c>
      <c r="C22" s="99">
        <v>10.612</v>
      </c>
      <c r="D22" s="99">
        <v>9.782</v>
      </c>
      <c r="E22" s="99">
        <v>8.8889999999999993</v>
      </c>
      <c r="F22" s="72">
        <v>8.9730000000000008</v>
      </c>
      <c r="G22" s="101">
        <f t="shared" si="0"/>
        <v>9.4498818764767734E-3</v>
      </c>
      <c r="H22" s="33"/>
      <c r="P22" s="91" t="s">
        <v>17</v>
      </c>
      <c r="Q22" s="111">
        <v>1725.0574000000001</v>
      </c>
      <c r="R22" s="113">
        <v>1756.1119999999999</v>
      </c>
      <c r="S22" s="113">
        <v>1574.2139999999999</v>
      </c>
      <c r="T22" s="113">
        <v>1439.0420000000001</v>
      </c>
      <c r="U22" s="113">
        <v>1422.1179999999999</v>
      </c>
      <c r="V22" s="101">
        <f t="shared" si="1"/>
        <v>-1.1760601844838625E-2</v>
      </c>
      <c r="W22" s="7"/>
      <c r="X22" s="7"/>
      <c r="Y22" s="11"/>
    </row>
    <row r="23" spans="1:25" s="5" customFormat="1" ht="12.95" customHeight="1">
      <c r="A23" s="91" t="s">
        <v>18</v>
      </c>
      <c r="B23" s="110">
        <v>11.745799999999999</v>
      </c>
      <c r="C23" s="99">
        <v>10.498000000000001</v>
      </c>
      <c r="D23" s="99">
        <v>9.6910000000000007</v>
      </c>
      <c r="E23" s="99">
        <v>9.8070000000000004</v>
      </c>
      <c r="F23" s="72"/>
      <c r="G23" s="101"/>
      <c r="H23" s="33"/>
      <c r="P23" s="91" t="s">
        <v>18</v>
      </c>
      <c r="Q23" s="111">
        <v>1896.3362000000002</v>
      </c>
      <c r="R23" s="113">
        <v>1727.0039999999999</v>
      </c>
      <c r="S23" s="113">
        <v>1545.6030000000001</v>
      </c>
      <c r="T23" s="113">
        <v>1583.5050000000001</v>
      </c>
      <c r="U23" s="113"/>
      <c r="V23" s="101"/>
      <c r="W23" s="7"/>
      <c r="X23" s="7"/>
      <c r="Y23" s="11"/>
    </row>
    <row r="24" spans="1:25" s="5" customFormat="1" ht="12.95" customHeight="1">
      <c r="A24" s="91" t="s">
        <v>19</v>
      </c>
      <c r="B24" s="110">
        <v>10.876000000000001</v>
      </c>
      <c r="C24" s="99">
        <v>10.704000000000001</v>
      </c>
      <c r="D24" s="99">
        <v>9.07</v>
      </c>
      <c r="E24" s="99">
        <v>9.411999999999999</v>
      </c>
      <c r="F24" s="72"/>
      <c r="G24" s="203"/>
      <c r="H24" s="33"/>
      <c r="P24" s="91" t="s">
        <v>19</v>
      </c>
      <c r="Q24" s="111">
        <v>1744.4041999999997</v>
      </c>
      <c r="R24" s="113">
        <v>1752.874</v>
      </c>
      <c r="S24" s="113">
        <v>1423.5409999999999</v>
      </c>
      <c r="T24" s="113">
        <v>1498.829</v>
      </c>
      <c r="U24" s="113"/>
      <c r="V24" s="203"/>
      <c r="W24" s="7"/>
      <c r="X24" s="7"/>
      <c r="Y24" s="11"/>
    </row>
    <row r="25" spans="1:25" s="5" customFormat="1" ht="12.95" customHeight="1">
      <c r="A25" s="91" t="s">
        <v>20</v>
      </c>
      <c r="B25" s="110">
        <v>10.270399999999999</v>
      </c>
      <c r="C25" s="99">
        <v>10.048</v>
      </c>
      <c r="D25" s="99">
        <v>8.609</v>
      </c>
      <c r="E25" s="99">
        <v>8.3699999999999992</v>
      </c>
      <c r="F25" s="72"/>
      <c r="G25" s="203"/>
      <c r="H25" s="33"/>
      <c r="P25" s="91" t="s">
        <v>20</v>
      </c>
      <c r="Q25" s="111">
        <v>1636.2044000000001</v>
      </c>
      <c r="R25" s="113">
        <v>1631.732</v>
      </c>
      <c r="S25" s="113">
        <v>1348.752</v>
      </c>
      <c r="T25" s="113">
        <v>1315.144</v>
      </c>
      <c r="U25" s="113"/>
      <c r="V25" s="203"/>
      <c r="W25" s="7"/>
      <c r="X25" s="7"/>
      <c r="Y25" s="11"/>
    </row>
    <row r="26" spans="1:25" s="5" customFormat="1" ht="12.95" customHeight="1">
      <c r="A26" s="93" t="s">
        <v>48</v>
      </c>
      <c r="B26" s="71">
        <f>SUM(B14:B19)</f>
        <v>63.951800000000006</v>
      </c>
      <c r="C26" s="71">
        <f t="shared" ref="C26:F26" si="2">SUM(C14:C19)</f>
        <v>61.677999999999997</v>
      </c>
      <c r="D26" s="71">
        <f t="shared" si="2"/>
        <v>58.358000000000004</v>
      </c>
      <c r="E26" s="71">
        <f t="shared" si="2"/>
        <v>53.027999999999999</v>
      </c>
      <c r="F26" s="71">
        <f t="shared" si="2"/>
        <v>52.606999999999999</v>
      </c>
      <c r="G26" s="185"/>
      <c r="H26" s="33"/>
      <c r="P26" s="93" t="s">
        <v>48</v>
      </c>
      <c r="Q26" s="71">
        <f>SUM(Q14:Q19)</f>
        <v>10304.4774</v>
      </c>
      <c r="R26" s="71">
        <f t="shared" ref="R26:U26" si="3">SUM(R14:R19)</f>
        <v>10014.892</v>
      </c>
      <c r="S26" s="71">
        <f t="shared" si="3"/>
        <v>9610.0010000000002</v>
      </c>
      <c r="T26" s="71">
        <f t="shared" si="3"/>
        <v>8418.5069999999996</v>
      </c>
      <c r="U26" s="71">
        <f t="shared" si="3"/>
        <v>8314.348</v>
      </c>
      <c r="V26" s="185"/>
      <c r="W26" s="7"/>
      <c r="X26" s="7"/>
      <c r="Y26" s="11"/>
    </row>
    <row r="27" spans="1:25" s="73" customFormat="1" ht="15.75">
      <c r="A27" s="93" t="s">
        <v>40</v>
      </c>
      <c r="B27" s="71">
        <f>SUM(B14:B25)</f>
        <v>127.05240000000001</v>
      </c>
      <c r="C27" s="71">
        <f t="shared" ref="C27:E27" si="4">SUM(C14:C25)</f>
        <v>122.756</v>
      </c>
      <c r="D27" s="71">
        <f t="shared" si="4"/>
        <v>112.72100000000002</v>
      </c>
      <c r="E27" s="71">
        <f t="shared" si="4"/>
        <v>105.85300000000001</v>
      </c>
      <c r="F27" s="71"/>
      <c r="G27" s="185"/>
      <c r="P27" s="93" t="s">
        <v>40</v>
      </c>
      <c r="Q27" s="71">
        <f>SUM(Q14:Q25)</f>
        <v>20428.696</v>
      </c>
      <c r="R27" s="71">
        <f t="shared" ref="R27:T27" si="5">SUM(R14:R25)</f>
        <v>20020.417999999998</v>
      </c>
      <c r="S27" s="71">
        <f t="shared" si="5"/>
        <v>18293.624000000003</v>
      </c>
      <c r="T27" s="71">
        <f t="shared" si="5"/>
        <v>16865.863999999998</v>
      </c>
      <c r="U27" s="71"/>
      <c r="V27" s="185"/>
      <c r="W27" s="84"/>
      <c r="X27" s="84"/>
      <c r="Y27" s="102"/>
    </row>
    <row r="28" spans="1:25" ht="13.5">
      <c r="A28" s="94" t="s">
        <v>41</v>
      </c>
      <c r="B28" s="90"/>
      <c r="C28" s="90"/>
      <c r="D28" s="208">
        <f>D27/C27-1</f>
        <v>-8.1747531688878605E-2</v>
      </c>
      <c r="E28" s="208">
        <f>E27/D27-1</f>
        <v>-6.0929196866599922E-2</v>
      </c>
      <c r="F28" s="90"/>
      <c r="G28" s="202">
        <f>(F14+F15+F16+F17+F18+F19+F20+F21+F22)/(E14+E15+E16+E17+E18+E19+E20+E21+E22)-1</f>
        <v>-8.1518961463764583E-3</v>
      </c>
      <c r="P28" s="94" t="s">
        <v>41</v>
      </c>
      <c r="Q28" s="90"/>
      <c r="R28" s="90"/>
      <c r="S28" s="208">
        <f>S27/R27-1</f>
        <v>-8.625164569490984E-2</v>
      </c>
      <c r="T28" s="208">
        <f>T27/S27-1</f>
        <v>-7.8046864853022258E-2</v>
      </c>
      <c r="U28" s="90"/>
      <c r="V28" s="202">
        <f>(U14+U15+U16+U17+U18+U19+U20+U21+U22)/(T14+T15+T16+T17+T18+T19+T20+T21+T22)-1</f>
        <v>-1.5666823276084041E-2</v>
      </c>
      <c r="W28" s="95"/>
      <c r="X28" s="7"/>
      <c r="Y28" s="11"/>
    </row>
    <row r="29" spans="1:25" ht="13.5">
      <c r="A29" s="83"/>
      <c r="B29" s="61"/>
      <c r="C29" s="95"/>
      <c r="D29" s="95"/>
      <c r="E29" s="95"/>
      <c r="F29" s="95"/>
      <c r="G29" s="95"/>
      <c r="P29" s="83"/>
      <c r="Q29" s="61"/>
      <c r="R29" s="95"/>
      <c r="S29" s="95"/>
      <c r="T29" s="95"/>
      <c r="U29" s="95"/>
      <c r="V29" s="95"/>
      <c r="W29" s="7"/>
      <c r="X29" s="7"/>
      <c r="Y29" s="11"/>
    </row>
    <row r="30" spans="1:25" s="70" customFormat="1">
      <c r="A30" s="100" t="s">
        <v>46</v>
      </c>
      <c r="B30" s="199">
        <f>B27/B31</f>
        <v>0.10347250590771648</v>
      </c>
      <c r="C30" s="199">
        <f t="shared" ref="C30:D30" si="6">C27/C31</f>
        <v>0.10478326076397988</v>
      </c>
      <c r="D30" s="199">
        <f t="shared" si="6"/>
        <v>0.10258116007051028</v>
      </c>
      <c r="E30" s="199">
        <f>E27/E31</f>
        <v>0.10282500913110716</v>
      </c>
      <c r="F30" s="199">
        <f>SUM(F14:F23)/F31</f>
        <v>0.10552731711892724</v>
      </c>
      <c r="G30" s="199"/>
      <c r="P30" s="100" t="s">
        <v>46</v>
      </c>
      <c r="Q30" s="199">
        <f>Q27/Q31</f>
        <v>0.11576324883858731</v>
      </c>
      <c r="R30" s="199">
        <f t="shared" ref="R30:T30" si="7">R27/R31</f>
        <v>0.11610369785340573</v>
      </c>
      <c r="S30" s="199">
        <f t="shared" si="7"/>
        <v>0.11423295148994954</v>
      </c>
      <c r="T30" s="199">
        <f t="shared" si="7"/>
        <v>0.11281038540274012</v>
      </c>
      <c r="U30" s="199">
        <f>SUM(U14:U23)/U31</f>
        <v>0.11554214741539268</v>
      </c>
      <c r="V30" s="199"/>
      <c r="W30" s="84"/>
      <c r="X30" s="84"/>
      <c r="Y30" s="102"/>
    </row>
    <row r="31" spans="1:25" ht="13.5">
      <c r="A31" s="100" t="s">
        <v>45</v>
      </c>
      <c r="B31" s="196">
        <v>1227.8856000000001</v>
      </c>
      <c r="C31" s="197">
        <v>1171.5229999999999</v>
      </c>
      <c r="D31" s="197">
        <v>1098.847</v>
      </c>
      <c r="E31" s="197">
        <v>1029.4480000000001</v>
      </c>
      <c r="F31" s="197">
        <v>735.601</v>
      </c>
      <c r="G31" s="197"/>
      <c r="P31" s="100" t="s">
        <v>45</v>
      </c>
      <c r="Q31" s="196">
        <v>176469.61540000001</v>
      </c>
      <c r="R31" s="197">
        <v>172435.66200000001</v>
      </c>
      <c r="S31" s="197">
        <v>160143.144</v>
      </c>
      <c r="T31" s="197">
        <v>149506.30600000001</v>
      </c>
      <c r="U31" s="197">
        <v>106221.37699999999</v>
      </c>
      <c r="V31" s="197"/>
      <c r="W31" s="7"/>
      <c r="X31" s="7"/>
      <c r="Y31" s="11"/>
    </row>
    <row r="32" spans="1:25" s="73" customFormat="1" ht="15.75">
      <c r="A32" s="100" t="s">
        <v>47</v>
      </c>
      <c r="B32" s="198"/>
      <c r="C32" s="199"/>
      <c r="D32" s="199">
        <f>D31/C31-1</f>
        <v>-6.2035487139390333E-2</v>
      </c>
      <c r="E32" s="199">
        <f>E31/D31-1</f>
        <v>-6.3156199179685513E-2</v>
      </c>
      <c r="F32" s="199"/>
      <c r="G32" s="199"/>
      <c r="I32" s="73" t="s">
        <v>21</v>
      </c>
      <c r="P32" s="100" t="s">
        <v>47</v>
      </c>
      <c r="Q32" s="198"/>
      <c r="R32" s="199"/>
      <c r="S32" s="199">
        <f>S31/R31-1</f>
        <v>-7.1287562314111153E-2</v>
      </c>
      <c r="T32" s="199">
        <f>T31/S31-1</f>
        <v>-6.6420814118648641E-2</v>
      </c>
      <c r="U32" s="199"/>
      <c r="V32" s="199"/>
    </row>
    <row r="33" spans="1:25">
      <c r="S33" s="112"/>
      <c r="T33" s="112"/>
      <c r="U33" s="65"/>
    </row>
    <row r="34" spans="1:25">
      <c r="U34" s="65"/>
    </row>
    <row r="36" spans="1:25" s="73" customFormat="1" ht="22.15" customHeight="1">
      <c r="A36" s="387" t="s">
        <v>70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</row>
    <row r="37" spans="1:25" s="73" customFormat="1" ht="25.35" customHeight="1"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82"/>
    </row>
    <row r="38" spans="1:25" s="70" customFormat="1" ht="18.75">
      <c r="A38" s="79" t="s">
        <v>68</v>
      </c>
      <c r="B38" s="87"/>
      <c r="C38" s="88"/>
      <c r="D38" s="88"/>
      <c r="E38" s="88"/>
      <c r="F38" s="88"/>
      <c r="G38" s="88"/>
      <c r="K38" s="65"/>
      <c r="P38" s="79" t="s">
        <v>69</v>
      </c>
      <c r="Q38" s="81"/>
      <c r="R38" s="82"/>
      <c r="S38" s="82"/>
      <c r="T38" s="82"/>
      <c r="U38" s="82"/>
      <c r="V38" s="82"/>
    </row>
    <row r="39" spans="1:25" s="5" customFormat="1" ht="12.75" customHeight="1">
      <c r="A39" s="96" t="s">
        <v>44</v>
      </c>
      <c r="B39" s="190"/>
      <c r="C39" s="97">
        <f>C55/$C$27</f>
        <v>0.10060608035452442</v>
      </c>
      <c r="D39" s="97">
        <f>D55/$D$27</f>
        <v>9.5918240611775979E-2</v>
      </c>
      <c r="E39" s="97">
        <f>E55/$E$27</f>
        <v>9.8221117965480428E-2</v>
      </c>
      <c r="F39" s="6"/>
      <c r="H39" s="392"/>
      <c r="I39" s="392"/>
      <c r="J39" s="392"/>
      <c r="K39" s="392"/>
      <c r="L39" s="392"/>
      <c r="M39" s="392"/>
      <c r="N39" s="58"/>
      <c r="O39" s="2"/>
      <c r="R39" s="6"/>
      <c r="S39" s="6"/>
      <c r="T39" s="6"/>
      <c r="U39" s="6"/>
    </row>
    <row r="40" spans="1:25" s="5" customFormat="1" ht="14.65" customHeight="1">
      <c r="A40" s="384" t="s">
        <v>7</v>
      </c>
      <c r="B40" s="381" t="s">
        <v>102</v>
      </c>
      <c r="C40" s="381">
        <v>2021</v>
      </c>
      <c r="D40" s="381">
        <v>2022</v>
      </c>
      <c r="E40" s="381">
        <v>2023</v>
      </c>
      <c r="F40" s="381">
        <v>2024</v>
      </c>
      <c r="G40" s="379" t="s">
        <v>103</v>
      </c>
      <c r="P40" s="384" t="s">
        <v>22</v>
      </c>
      <c r="Q40" s="381" t="s">
        <v>102</v>
      </c>
      <c r="R40" s="381">
        <v>2021</v>
      </c>
      <c r="S40" s="381">
        <v>2022</v>
      </c>
      <c r="T40" s="381">
        <v>2023</v>
      </c>
      <c r="U40" s="381">
        <v>2024</v>
      </c>
      <c r="V40" s="379" t="s">
        <v>103</v>
      </c>
    </row>
    <row r="41" spans="1:25" s="5" customFormat="1" ht="21.6" customHeight="1">
      <c r="A41" s="385"/>
      <c r="B41" s="382"/>
      <c r="C41" s="382"/>
      <c r="D41" s="382"/>
      <c r="E41" s="382"/>
      <c r="F41" s="382"/>
      <c r="G41" s="380"/>
      <c r="H41" s="103"/>
      <c r="I41" s="70"/>
      <c r="J41" s="104"/>
      <c r="K41" s="105"/>
      <c r="L41" s="104"/>
      <c r="M41" s="104"/>
      <c r="N41" s="104"/>
      <c r="O41" s="104"/>
      <c r="P41" s="385"/>
      <c r="Q41" s="382"/>
      <c r="R41" s="382"/>
      <c r="S41" s="382"/>
      <c r="T41" s="382"/>
      <c r="U41" s="382"/>
      <c r="V41" s="380"/>
    </row>
    <row r="42" spans="1:25" s="5" customFormat="1" ht="15">
      <c r="A42" s="91" t="s">
        <v>9</v>
      </c>
      <c r="B42" s="110">
        <v>0.80720000000000014</v>
      </c>
      <c r="C42" s="99">
        <v>1.173</v>
      </c>
      <c r="D42" s="99">
        <v>0.84199999999999997</v>
      </c>
      <c r="E42" s="99">
        <v>0.82599999999999996</v>
      </c>
      <c r="F42" s="72">
        <v>0.85699999999999998</v>
      </c>
      <c r="G42" s="101">
        <f>F42/E42-1</f>
        <v>3.7530266343825724E-2</v>
      </c>
      <c r="H42" s="106"/>
      <c r="I42" s="107"/>
      <c r="J42" s="411"/>
      <c r="K42" s="411"/>
      <c r="L42" s="411"/>
      <c r="M42" s="411"/>
      <c r="N42" s="411"/>
      <c r="O42" s="411"/>
      <c r="P42" s="91" t="s">
        <v>9</v>
      </c>
      <c r="Q42" s="111">
        <v>148.95100000000002</v>
      </c>
      <c r="R42" s="113">
        <v>206.274</v>
      </c>
      <c r="S42" s="113">
        <v>158.959</v>
      </c>
      <c r="T42" s="113">
        <v>150.97999999999999</v>
      </c>
      <c r="U42" s="113">
        <v>164.244</v>
      </c>
      <c r="V42" s="101">
        <f>U42/T42-1</f>
        <v>8.7852695721287732E-2</v>
      </c>
      <c r="W42" s="7"/>
      <c r="X42" s="7"/>
      <c r="Y42" s="7"/>
    </row>
    <row r="43" spans="1:25" s="5" customFormat="1" ht="15.75">
      <c r="A43" s="91" t="s">
        <v>10</v>
      </c>
      <c r="B43" s="110">
        <v>0.74220000000000008</v>
      </c>
      <c r="C43" s="99">
        <v>0.95799999999999996</v>
      </c>
      <c r="D43" s="99">
        <v>0.8</v>
      </c>
      <c r="E43" s="99">
        <v>0.74399999999999999</v>
      </c>
      <c r="F43" s="72">
        <v>0.66700000000000004</v>
      </c>
      <c r="G43" s="101">
        <f t="shared" ref="G43:G51" si="8">F43/E43-1</f>
        <v>-0.10349462365591389</v>
      </c>
      <c r="H43" s="106"/>
      <c r="I43" s="103"/>
      <c r="J43" s="104"/>
      <c r="K43" s="104"/>
      <c r="L43" s="104"/>
      <c r="M43" s="104"/>
      <c r="N43" s="104"/>
      <c r="O43" s="104"/>
      <c r="P43" s="91" t="s">
        <v>10</v>
      </c>
      <c r="Q43" s="111">
        <v>136.74099999999999</v>
      </c>
      <c r="R43" s="113">
        <v>165.26499999999999</v>
      </c>
      <c r="S43" s="113">
        <v>146.56899999999999</v>
      </c>
      <c r="T43" s="113">
        <v>139.12</v>
      </c>
      <c r="U43" s="113">
        <v>125.681</v>
      </c>
      <c r="V43" s="101">
        <f t="shared" ref="V43:V51" si="9">U43/T43-1</f>
        <v>-9.6600057504312886E-2</v>
      </c>
      <c r="W43" s="7"/>
      <c r="X43" s="7"/>
      <c r="Y43" s="7"/>
    </row>
    <row r="44" spans="1:25" s="5" customFormat="1">
      <c r="A44" s="91" t="s">
        <v>11</v>
      </c>
      <c r="B44" s="110">
        <v>0.91339999999999999</v>
      </c>
      <c r="C44" s="99">
        <v>1.0980000000000001</v>
      </c>
      <c r="D44" s="99">
        <v>0.97599999999999998</v>
      </c>
      <c r="E44" s="99">
        <v>0.96299999999999997</v>
      </c>
      <c r="F44" s="72">
        <v>0.82799999999999996</v>
      </c>
      <c r="G44" s="101">
        <f t="shared" si="8"/>
        <v>-0.14018691588785048</v>
      </c>
      <c r="H44" s="106"/>
      <c r="I44" s="70"/>
      <c r="J44" s="104"/>
      <c r="K44" s="108"/>
      <c r="L44" s="104"/>
      <c r="M44" s="104"/>
      <c r="N44" s="104"/>
      <c r="O44" s="104"/>
      <c r="P44" s="91" t="s">
        <v>11</v>
      </c>
      <c r="Q44" s="111">
        <v>168.9836</v>
      </c>
      <c r="R44" s="113">
        <v>196.44499999999999</v>
      </c>
      <c r="S44" s="113">
        <v>184.113</v>
      </c>
      <c r="T44" s="113">
        <v>177.85</v>
      </c>
      <c r="U44" s="113">
        <v>159.18600000000001</v>
      </c>
      <c r="V44" s="101">
        <f t="shared" si="9"/>
        <v>-0.10494236716333982</v>
      </c>
      <c r="W44" s="7"/>
      <c r="X44" s="7"/>
      <c r="Y44" s="7"/>
    </row>
    <row r="45" spans="1:25" s="5" customFormat="1">
      <c r="A45" s="91" t="s">
        <v>12</v>
      </c>
      <c r="B45" s="110">
        <v>1.0298</v>
      </c>
      <c r="C45" s="99">
        <v>0.91</v>
      </c>
      <c r="D45" s="99">
        <v>1.026</v>
      </c>
      <c r="E45" s="99">
        <v>0.85699999999999998</v>
      </c>
      <c r="F45" s="72">
        <v>0.82599999999999996</v>
      </c>
      <c r="G45" s="101">
        <f t="shared" si="8"/>
        <v>-3.6172695449241621E-2</v>
      </c>
      <c r="H45" s="106"/>
      <c r="I45" s="70"/>
      <c r="J45" s="109"/>
      <c r="K45" s="83"/>
      <c r="L45" s="104"/>
      <c r="M45" s="104"/>
      <c r="N45" s="104"/>
      <c r="O45" s="104"/>
      <c r="P45" s="91" t="s">
        <v>12</v>
      </c>
      <c r="Q45" s="111">
        <v>191.37560000000002</v>
      </c>
      <c r="R45" s="113">
        <v>164.453</v>
      </c>
      <c r="S45" s="113">
        <v>199.595</v>
      </c>
      <c r="T45" s="113">
        <v>167.87</v>
      </c>
      <c r="U45" s="113">
        <v>161.23699999999999</v>
      </c>
      <c r="V45" s="101">
        <f t="shared" si="9"/>
        <v>-3.9512718174778194E-2</v>
      </c>
      <c r="W45" s="7"/>
      <c r="X45" s="7"/>
      <c r="Y45" s="7"/>
    </row>
    <row r="46" spans="1:25" s="5" customFormat="1">
      <c r="A46" s="91" t="s">
        <v>13</v>
      </c>
      <c r="B46" s="110">
        <v>1.0138</v>
      </c>
      <c r="C46" s="99">
        <v>1.141</v>
      </c>
      <c r="D46" s="99">
        <v>1.073</v>
      </c>
      <c r="E46" s="99">
        <v>1.056</v>
      </c>
      <c r="F46" s="72">
        <v>0.85799999999999998</v>
      </c>
      <c r="G46" s="101">
        <f t="shared" si="8"/>
        <v>-0.1875</v>
      </c>
      <c r="H46" s="106"/>
      <c r="I46" s="70"/>
      <c r="J46" s="70"/>
      <c r="K46" s="70"/>
      <c r="L46" s="70"/>
      <c r="M46" s="70"/>
      <c r="N46" s="70"/>
      <c r="O46" s="102"/>
      <c r="P46" s="91" t="s">
        <v>13</v>
      </c>
      <c r="Q46" s="111">
        <v>191.97899999999998</v>
      </c>
      <c r="R46" s="113">
        <v>207.78700000000001</v>
      </c>
      <c r="S46" s="113">
        <v>209.9</v>
      </c>
      <c r="T46" s="113">
        <v>207.31</v>
      </c>
      <c r="U46" s="113">
        <v>169.82599999999999</v>
      </c>
      <c r="V46" s="101">
        <f t="shared" si="9"/>
        <v>-0.18081134532825238</v>
      </c>
      <c r="W46" s="7"/>
      <c r="X46" s="7"/>
      <c r="Y46" s="7"/>
    </row>
    <row r="47" spans="1:25" s="5" customFormat="1">
      <c r="A47" s="91" t="s">
        <v>14</v>
      </c>
      <c r="B47" s="110">
        <v>1.0798000000000001</v>
      </c>
      <c r="C47" s="99">
        <v>1.0209999999999999</v>
      </c>
      <c r="D47" s="99">
        <v>0.85699999999999998</v>
      </c>
      <c r="E47" s="99">
        <v>0.78500000000000003</v>
      </c>
      <c r="F47" s="72">
        <v>0.74099999999999999</v>
      </c>
      <c r="G47" s="101">
        <f t="shared" si="8"/>
        <v>-5.6050955414012837E-2</v>
      </c>
      <c r="H47" s="106"/>
      <c r="I47" s="70"/>
      <c r="J47" s="70"/>
      <c r="K47" s="70"/>
      <c r="L47" s="70"/>
      <c r="M47" s="70"/>
      <c r="N47" s="70"/>
      <c r="O47" s="102"/>
      <c r="P47" s="91" t="s">
        <v>14</v>
      </c>
      <c r="Q47" s="111">
        <v>202.97880000000001</v>
      </c>
      <c r="R47" s="113">
        <v>191.245</v>
      </c>
      <c r="S47" s="113">
        <v>165.572</v>
      </c>
      <c r="T47" s="113">
        <v>157.709</v>
      </c>
      <c r="U47" s="113">
        <v>144.28700000000001</v>
      </c>
      <c r="V47" s="101">
        <f t="shared" si="9"/>
        <v>-8.5106113157777941E-2</v>
      </c>
      <c r="W47" s="7"/>
      <c r="X47" s="7"/>
      <c r="Y47" s="7"/>
    </row>
    <row r="48" spans="1:25" s="6" customFormat="1" ht="12.95" customHeight="1">
      <c r="A48" s="91" t="s">
        <v>15</v>
      </c>
      <c r="B48" s="110">
        <v>0.98640000000000005</v>
      </c>
      <c r="C48" s="99">
        <v>0.95</v>
      </c>
      <c r="D48" s="99">
        <v>0.85</v>
      </c>
      <c r="E48" s="99">
        <v>0.81</v>
      </c>
      <c r="F48" s="72">
        <v>0.78</v>
      </c>
      <c r="G48" s="101">
        <f t="shared" si="8"/>
        <v>-3.703703703703709E-2</v>
      </c>
      <c r="H48" s="106"/>
      <c r="I48" s="83"/>
      <c r="J48" s="83"/>
      <c r="K48" s="83"/>
      <c r="L48" s="83"/>
      <c r="M48" s="83"/>
      <c r="N48" s="83"/>
      <c r="O48" s="102"/>
      <c r="P48" s="91" t="s">
        <v>15</v>
      </c>
      <c r="Q48" s="111">
        <v>184.18699999999998</v>
      </c>
      <c r="R48" s="113">
        <v>184.886</v>
      </c>
      <c r="S48" s="113">
        <v>165.88</v>
      </c>
      <c r="T48" s="113">
        <v>159.66200000000001</v>
      </c>
      <c r="U48" s="113">
        <v>153.36699999999999</v>
      </c>
      <c r="V48" s="101">
        <f t="shared" si="9"/>
        <v>-3.9427039621199866E-2</v>
      </c>
      <c r="W48" s="7"/>
      <c r="X48" s="7"/>
      <c r="Y48" s="7"/>
    </row>
    <row r="49" spans="1:25" s="5" customFormat="1" ht="12.95" customHeight="1">
      <c r="A49" s="91" t="s">
        <v>32</v>
      </c>
      <c r="B49" s="110">
        <v>0.93979999999999997</v>
      </c>
      <c r="C49" s="99">
        <v>1.083</v>
      </c>
      <c r="D49" s="99">
        <v>0.94499999999999995</v>
      </c>
      <c r="E49" s="99">
        <v>0.81599999999999995</v>
      </c>
      <c r="F49" s="72">
        <v>0.66100000000000003</v>
      </c>
      <c r="G49" s="101">
        <f t="shared" si="8"/>
        <v>-0.18995098039215674</v>
      </c>
      <c r="H49" s="106"/>
      <c r="I49" s="70"/>
      <c r="J49" s="70"/>
      <c r="K49" s="70"/>
      <c r="L49" s="70"/>
      <c r="M49" s="70"/>
      <c r="N49" s="70"/>
      <c r="O49" s="102"/>
      <c r="P49" s="91" t="s">
        <v>32</v>
      </c>
      <c r="Q49" s="111">
        <v>177.3562</v>
      </c>
      <c r="R49" s="113">
        <v>201.333</v>
      </c>
      <c r="S49" s="113">
        <v>178.32900000000001</v>
      </c>
      <c r="T49" s="113">
        <v>160.36699999999999</v>
      </c>
      <c r="U49" s="113">
        <v>126.727</v>
      </c>
      <c r="V49" s="101">
        <f t="shared" si="9"/>
        <v>-0.20976884271701779</v>
      </c>
      <c r="W49" s="7"/>
      <c r="X49" s="7"/>
      <c r="Y49" s="7"/>
    </row>
    <row r="50" spans="1:25" s="5" customFormat="1" ht="12.95" customHeight="1">
      <c r="A50" s="91" t="s">
        <v>17</v>
      </c>
      <c r="B50" s="110">
        <v>0.91439999999999999</v>
      </c>
      <c r="C50" s="99">
        <v>1.0409999999999999</v>
      </c>
      <c r="D50" s="99">
        <v>0.94</v>
      </c>
      <c r="E50" s="99">
        <v>0.95199999999999996</v>
      </c>
      <c r="F50" s="72">
        <v>0.748</v>
      </c>
      <c r="G50" s="101">
        <f t="shared" si="8"/>
        <v>-0.2142857142857143</v>
      </c>
      <c r="H50" s="106"/>
      <c r="I50" s="70"/>
      <c r="J50" s="70"/>
      <c r="K50" s="70"/>
      <c r="L50" s="70"/>
      <c r="M50" s="70"/>
      <c r="N50" s="70"/>
      <c r="O50" s="102"/>
      <c r="P50" s="91" t="s">
        <v>17</v>
      </c>
      <c r="Q50" s="111">
        <v>167.53540000000001</v>
      </c>
      <c r="R50" s="113">
        <v>199.048</v>
      </c>
      <c r="S50" s="113">
        <v>177.87799999999999</v>
      </c>
      <c r="T50" s="113">
        <v>185.28800000000001</v>
      </c>
      <c r="U50" s="113">
        <v>146.60400000000001</v>
      </c>
      <c r="V50" s="101">
        <f t="shared" si="9"/>
        <v>-0.20877768662838392</v>
      </c>
      <c r="W50" s="7"/>
      <c r="X50" s="7"/>
      <c r="Y50" s="7"/>
    </row>
    <row r="51" spans="1:25" s="5" customFormat="1" ht="12.95" customHeight="1">
      <c r="A51" s="91" t="s">
        <v>18</v>
      </c>
      <c r="B51" s="110">
        <v>1.0686</v>
      </c>
      <c r="C51" s="99">
        <v>1.147</v>
      </c>
      <c r="D51" s="99">
        <v>0.95399999999999996</v>
      </c>
      <c r="E51" s="99">
        <v>1</v>
      </c>
      <c r="F51" s="72">
        <v>0</v>
      </c>
      <c r="G51" s="101">
        <f t="shared" si="8"/>
        <v>-1</v>
      </c>
      <c r="H51" s="106"/>
      <c r="I51" s="70"/>
      <c r="J51" s="70"/>
      <c r="K51" s="70"/>
      <c r="L51" s="70"/>
      <c r="M51" s="70"/>
      <c r="N51" s="70"/>
      <c r="O51" s="102"/>
      <c r="P51" s="91" t="s">
        <v>18</v>
      </c>
      <c r="Q51" s="111">
        <v>202.11520000000002</v>
      </c>
      <c r="R51" s="113">
        <v>215.07300000000001</v>
      </c>
      <c r="S51" s="113">
        <v>183.84</v>
      </c>
      <c r="T51" s="113">
        <v>190.19200000000001</v>
      </c>
      <c r="U51" s="113">
        <v>0</v>
      </c>
      <c r="V51" s="101">
        <f t="shared" si="9"/>
        <v>-1</v>
      </c>
      <c r="W51" s="7"/>
      <c r="X51" s="7"/>
      <c r="Y51" s="7"/>
    </row>
    <row r="52" spans="1:25" s="5" customFormat="1" ht="12.95" customHeight="1">
      <c r="A52" s="91" t="s">
        <v>19</v>
      </c>
      <c r="B52" s="110">
        <v>1.0029999999999999</v>
      </c>
      <c r="C52" s="99">
        <v>0.99099999999999999</v>
      </c>
      <c r="D52" s="99">
        <v>0.83899999999999997</v>
      </c>
      <c r="E52" s="99">
        <v>0.77</v>
      </c>
      <c r="F52" s="72"/>
      <c r="G52" s="203"/>
      <c r="H52" s="106"/>
      <c r="I52" s="70"/>
      <c r="J52" s="70"/>
      <c r="K52" s="70"/>
      <c r="L52" s="70"/>
      <c r="M52" s="70"/>
      <c r="N52" s="70"/>
      <c r="O52" s="102"/>
      <c r="P52" s="91" t="s">
        <v>19</v>
      </c>
      <c r="Q52" s="111">
        <v>187.15899999999999</v>
      </c>
      <c r="R52" s="113">
        <v>188.33099999999999</v>
      </c>
      <c r="S52" s="113">
        <v>156.52699999999999</v>
      </c>
      <c r="T52" s="113">
        <v>149.20400000000001</v>
      </c>
      <c r="U52" s="113"/>
      <c r="V52" s="203"/>
      <c r="W52" s="7"/>
      <c r="X52" s="7"/>
      <c r="Y52" s="7"/>
    </row>
    <row r="53" spans="1:25" s="5" customFormat="1" ht="12.95" customHeight="1">
      <c r="A53" s="91" t="s">
        <v>20</v>
      </c>
      <c r="B53" s="110">
        <v>0.85640000000000005</v>
      </c>
      <c r="C53" s="99">
        <v>0.83699999999999997</v>
      </c>
      <c r="D53" s="99">
        <v>0.71</v>
      </c>
      <c r="E53" s="99">
        <v>0.81799999999999995</v>
      </c>
      <c r="F53" s="72"/>
      <c r="G53" s="203"/>
      <c r="H53" s="106"/>
      <c r="I53" s="70"/>
      <c r="J53" s="70"/>
      <c r="K53" s="73"/>
      <c r="L53" s="70"/>
      <c r="M53" s="70"/>
      <c r="N53" s="70"/>
      <c r="O53" s="102"/>
      <c r="P53" s="91" t="s">
        <v>20</v>
      </c>
      <c r="Q53" s="111">
        <v>160.39960000000002</v>
      </c>
      <c r="R53" s="113">
        <v>157.90799999999999</v>
      </c>
      <c r="S53" s="113">
        <v>134.571</v>
      </c>
      <c r="T53" s="113">
        <v>157</v>
      </c>
      <c r="U53" s="113"/>
      <c r="V53" s="203"/>
      <c r="W53" s="7"/>
      <c r="X53" s="7"/>
      <c r="Y53" s="7"/>
    </row>
    <row r="54" spans="1:25" s="5" customFormat="1" ht="12.95" customHeight="1">
      <c r="A54" s="93" t="s">
        <v>48</v>
      </c>
      <c r="B54" s="71"/>
      <c r="C54" s="71">
        <f>(C42+C43+C44+C45+C46+C47+C48+C49)</f>
        <v>8.3339999999999996</v>
      </c>
      <c r="D54" s="71">
        <f>(D42+D43+D44+D45+D46+D47+D48+D49)</f>
        <v>7.3690000000000007</v>
      </c>
      <c r="E54" s="71">
        <f>(E42+E43+E44+E45+E46+E47+E48+E49)</f>
        <v>6.8570000000000002</v>
      </c>
      <c r="F54" s="71"/>
      <c r="G54" s="185"/>
      <c r="H54" s="70"/>
      <c r="I54" s="70"/>
      <c r="J54" s="70"/>
      <c r="K54" s="73"/>
      <c r="L54" s="70"/>
      <c r="M54" s="70"/>
      <c r="N54" s="70"/>
      <c r="O54" s="70"/>
      <c r="P54" s="93" t="s">
        <v>48</v>
      </c>
      <c r="Q54" s="71">
        <f>SUM(Q42:Q47)</f>
        <v>1041.0090000000002</v>
      </c>
      <c r="R54" s="71">
        <f t="shared" ref="R54:T54" si="10">SUM(R42:R47)</f>
        <v>1131.4690000000001</v>
      </c>
      <c r="S54" s="71">
        <f t="shared" si="10"/>
        <v>1064.7080000000001</v>
      </c>
      <c r="T54" s="71">
        <f t="shared" si="10"/>
        <v>1000.8390000000002</v>
      </c>
      <c r="U54" s="71"/>
      <c r="V54" s="185"/>
      <c r="W54" s="7"/>
      <c r="X54" s="7"/>
    </row>
    <row r="55" spans="1:25" s="5" customFormat="1" ht="12.95" customHeight="1">
      <c r="A55" s="93" t="s">
        <v>40</v>
      </c>
      <c r="B55" s="71"/>
      <c r="C55" s="71">
        <f>(C42+C43+C44+C45+C46+C47+C48+C49+C50+C51+C52+C53)</f>
        <v>12.35</v>
      </c>
      <c r="D55" s="71">
        <f>(D42+D43+D44+D45+D46+D47+D48+D49+D50+D51+D52+D53)</f>
        <v>10.812000000000001</v>
      </c>
      <c r="E55" s="71">
        <f>(E42+E43+E44+E45+E46+E47+E48+E49+E50+E51+E52+E53)</f>
        <v>10.397</v>
      </c>
      <c r="F55" s="71"/>
      <c r="G55" s="207"/>
      <c r="H55" s="70"/>
      <c r="I55" s="70"/>
      <c r="J55" s="70"/>
      <c r="K55" s="73"/>
      <c r="L55" s="70"/>
      <c r="M55" s="70"/>
      <c r="N55" s="70"/>
      <c r="O55" s="70"/>
      <c r="P55" s="93" t="s">
        <v>40</v>
      </c>
      <c r="Q55" s="71">
        <f>SUM(Q42:Q53)</f>
        <v>2119.7614000000003</v>
      </c>
      <c r="R55" s="71">
        <f t="shared" ref="R55:T55" si="11">SUM(R42:R53)</f>
        <v>2278.0480000000002</v>
      </c>
      <c r="S55" s="71">
        <f t="shared" si="11"/>
        <v>2061.7330000000002</v>
      </c>
      <c r="T55" s="71">
        <f t="shared" si="11"/>
        <v>2002.5520000000001</v>
      </c>
      <c r="U55" s="71"/>
      <c r="V55" s="185"/>
      <c r="W55" s="7"/>
      <c r="X55" s="7"/>
    </row>
    <row r="56" spans="1:25" s="5" customFormat="1" ht="12.95" customHeight="1">
      <c r="A56" s="204" t="s">
        <v>41</v>
      </c>
      <c r="B56" s="205"/>
      <c r="C56" s="205"/>
      <c r="D56" s="208">
        <f>D55/C55-1</f>
        <v>-0.12453441295546541</v>
      </c>
      <c r="E56" s="208">
        <f>E55/D55-1</f>
        <v>-3.8383277839437735E-2</v>
      </c>
      <c r="F56" s="205"/>
      <c r="G56" s="206">
        <f>(F42+F43+F44+F45+F46+F47+F48+F49+F50+F51)/(E42+E43+E44+E45+E46+E47+E48+E49+E50+E51)-1</f>
        <v>-0.20921784538540134</v>
      </c>
      <c r="H56" s="70"/>
      <c r="I56" s="70"/>
      <c r="J56" s="70"/>
      <c r="K56" s="73"/>
      <c r="L56" s="70"/>
      <c r="M56" s="70"/>
      <c r="N56" s="70"/>
      <c r="O56" s="70"/>
      <c r="P56" s="94" t="s">
        <v>41</v>
      </c>
      <c r="Q56" s="90"/>
      <c r="R56" s="90"/>
      <c r="S56" s="208">
        <f>S55/R55-1</f>
        <v>-9.4956295916504008E-2</v>
      </c>
      <c r="T56" s="208">
        <f>T55/S55-1</f>
        <v>-2.8704492773797607E-2</v>
      </c>
      <c r="U56" s="90"/>
      <c r="V56" s="202">
        <f>(U42+U43+U44+U45+U46+U47+U48+U49+U50+U51)/(T42+T43+T44+T45+T46+T47+T48+T49+T50+T51)-1</f>
        <v>-0.20348949625902235</v>
      </c>
      <c r="W56" s="7"/>
      <c r="X56" s="7"/>
    </row>
    <row r="57" spans="1:25" ht="15.75">
      <c r="A57" s="73" t="s">
        <v>21</v>
      </c>
      <c r="B57" s="83"/>
      <c r="C57" s="73"/>
      <c r="D57" s="73"/>
      <c r="E57" s="73"/>
      <c r="F57" s="73"/>
      <c r="G57" s="202">
        <f>(F43+F44+F45+F46+F47+F48+F49+F50+F51)/(E43+E44+E45+E46+E47+E48+E49+E50+E51)-1</f>
        <v>-0.23474884128773632</v>
      </c>
      <c r="H57" s="73"/>
      <c r="I57" s="73"/>
      <c r="J57" s="73"/>
      <c r="K57" s="73"/>
      <c r="L57" s="73"/>
      <c r="M57" s="73"/>
      <c r="N57" s="73"/>
      <c r="O57" s="73"/>
      <c r="P57" s="73" t="s">
        <v>21</v>
      </c>
      <c r="Q57" s="83"/>
      <c r="R57" s="73"/>
      <c r="S57" s="114"/>
      <c r="T57" s="114"/>
      <c r="U57" s="114"/>
      <c r="V57" s="202">
        <f>(U43+U44+U45+U46+U47+U48+U49+U50+U51)/(T43+T44+T45+T46+T47+T48+T49+T50+T51)-1</f>
        <v>-0.23195316584787562</v>
      </c>
    </row>
    <row r="58" spans="1:25" ht="15.75">
      <c r="H58" s="73"/>
      <c r="I58" s="73"/>
      <c r="J58" s="73"/>
      <c r="K58" s="73"/>
      <c r="L58" s="73"/>
      <c r="M58" s="73"/>
      <c r="N58" s="73"/>
      <c r="O58" s="73"/>
    </row>
    <row r="66" spans="5:5" ht="13.5">
      <c r="E66" s="70"/>
    </row>
  </sheetData>
  <sheetProtection selectLockedCells="1" selectUnlockedCells="1"/>
  <mergeCells count="40">
    <mergeCell ref="D40:D41"/>
    <mergeCell ref="Q40:Q41"/>
    <mergeCell ref="A40:A41"/>
    <mergeCell ref="B40:B41"/>
    <mergeCell ref="C40:C41"/>
    <mergeCell ref="G40:G41"/>
    <mergeCell ref="E40:E41"/>
    <mergeCell ref="V40:V41"/>
    <mergeCell ref="F40:F41"/>
    <mergeCell ref="U40:U41"/>
    <mergeCell ref="J42:O42"/>
    <mergeCell ref="P40:P41"/>
    <mergeCell ref="T40:T41"/>
    <mergeCell ref="R40:R41"/>
    <mergeCell ref="S40:S41"/>
    <mergeCell ref="D12:D13"/>
    <mergeCell ref="S12:S13"/>
    <mergeCell ref="C37:P37"/>
    <mergeCell ref="F12:F13"/>
    <mergeCell ref="U12:U13"/>
    <mergeCell ref="C12:C13"/>
    <mergeCell ref="G12:G13"/>
    <mergeCell ref="P12:P13"/>
    <mergeCell ref="Q12:Q13"/>
    <mergeCell ref="A9:G9"/>
    <mergeCell ref="P9:V9"/>
    <mergeCell ref="I11:O11"/>
    <mergeCell ref="H39:M39"/>
    <mergeCell ref="I9:M9"/>
    <mergeCell ref="A10:G10"/>
    <mergeCell ref="P10:V10"/>
    <mergeCell ref="A12:A13"/>
    <mergeCell ref="B12:B13"/>
    <mergeCell ref="V12:V13"/>
    <mergeCell ref="I13:K13"/>
    <mergeCell ref="I10:O10"/>
    <mergeCell ref="E12:E13"/>
    <mergeCell ref="T12:T13"/>
    <mergeCell ref="R12:R13"/>
    <mergeCell ref="A36:V36"/>
  </mergeCells>
  <conditionalFormatting sqref="F14:F25">
    <cfRule type="cellIs" dxfId="21" priority="10" operator="between">
      <formula>0</formula>
      <formula>0</formula>
    </cfRule>
  </conditionalFormatting>
  <conditionalFormatting sqref="G14:G25">
    <cfRule type="cellIs" dxfId="20" priority="9" operator="between">
      <formula>0</formula>
      <formula>0</formula>
    </cfRule>
  </conditionalFormatting>
  <conditionalFormatting sqref="F42:F53">
    <cfRule type="cellIs" dxfId="19" priority="8" operator="between">
      <formula>0</formula>
      <formula>0</formula>
    </cfRule>
  </conditionalFormatting>
  <conditionalFormatting sqref="U42:U53">
    <cfRule type="cellIs" dxfId="18" priority="6" operator="between">
      <formula>0</formula>
      <formula>0</formula>
    </cfRule>
  </conditionalFormatting>
  <conditionalFormatting sqref="U14:U25">
    <cfRule type="cellIs" dxfId="17" priority="4" operator="between">
      <formula>0</formula>
      <formula>0</formula>
    </cfRule>
  </conditionalFormatting>
  <conditionalFormatting sqref="V14:V25">
    <cfRule type="cellIs" dxfId="16" priority="3" operator="between">
      <formula>0</formula>
      <formula>0</formula>
    </cfRule>
  </conditionalFormatting>
  <conditionalFormatting sqref="G42:G53">
    <cfRule type="cellIs" dxfId="15" priority="2" operator="between">
      <formula>0</formula>
      <formula>0</formula>
    </cfRule>
  </conditionalFormatting>
  <conditionalFormatting sqref="V42:V53">
    <cfRule type="cellIs" dxfId="14" priority="1" operator="between">
      <formula>0</formula>
      <formula>0</formula>
    </cfRule>
  </conditionalFormatting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zoomScale="105" zoomScaleNormal="105" workbookViewId="0">
      <selection activeCell="R10" sqref="R10"/>
    </sheetView>
  </sheetViews>
  <sheetFormatPr baseColWidth="10" defaultColWidth="11.5703125" defaultRowHeight="12.75"/>
  <cols>
    <col min="1" max="1" width="13" style="1" customWidth="1"/>
    <col min="2" max="2" width="8.140625" style="1" customWidth="1"/>
    <col min="3" max="3" width="8.28515625" style="1" customWidth="1"/>
    <col min="4" max="6" width="7.85546875" style="1" customWidth="1"/>
    <col min="7" max="7" width="8.85546875" style="1" customWidth="1"/>
    <col min="8" max="8" width="8.7109375" style="1" customWidth="1"/>
    <col min="9" max="9" width="9" style="1" customWidth="1"/>
    <col min="10" max="10" width="9.85546875" style="1" customWidth="1"/>
    <col min="11" max="11" width="9.42578125" style="1" customWidth="1"/>
    <col min="12" max="12" width="9" style="1" customWidth="1"/>
    <col min="13" max="13" width="8.5703125" style="1" customWidth="1"/>
    <col min="14" max="14" width="7" style="1" customWidth="1"/>
    <col min="15" max="15" width="8" style="1" customWidth="1"/>
    <col min="16" max="16" width="7.7109375" style="1" customWidth="1"/>
    <col min="17" max="17" width="8.5703125" style="1" customWidth="1"/>
    <col min="18" max="18" width="10.42578125" style="1" customWidth="1"/>
    <col min="19" max="20" width="8.28515625" style="1" customWidth="1"/>
    <col min="21" max="21" width="8.140625" style="1" customWidth="1"/>
    <col min="22" max="22" width="8.42578125" style="1" customWidth="1"/>
    <col min="23" max="23" width="7.42578125" style="1" customWidth="1"/>
    <col min="24" max="24" width="8.140625" style="1" customWidth="1"/>
    <col min="25" max="25" width="8.42578125" style="1" customWidth="1"/>
    <col min="26" max="26" width="8.7109375" style="1" customWidth="1"/>
    <col min="27" max="27" width="8.85546875" style="1" customWidth="1"/>
    <col min="28" max="28" width="8" style="1" customWidth="1"/>
    <col min="29" max="29" width="9.5703125" style="1" customWidth="1"/>
    <col min="30" max="30" width="9" style="1" customWidth="1"/>
    <col min="31" max="31" width="8.28515625" style="1" customWidth="1"/>
    <col min="32" max="32" width="9" style="1" customWidth="1"/>
    <col min="33" max="33" width="8.5703125" style="1" customWidth="1"/>
    <col min="34" max="34" width="9.5703125" style="1" customWidth="1"/>
    <col min="35" max="35" width="7.28515625" style="1" customWidth="1"/>
    <col min="36" max="36" width="8.42578125" style="1" customWidth="1"/>
    <col min="37" max="38" width="7.7109375" style="1" customWidth="1"/>
    <col min="39" max="39" width="8.28515625" style="1" customWidth="1"/>
    <col min="40" max="40" width="8" style="1" customWidth="1"/>
    <col min="41" max="41" width="8.85546875" style="1" customWidth="1"/>
    <col min="42" max="42" width="8.42578125" style="1" customWidth="1"/>
    <col min="43" max="43" width="8.28515625" style="1" customWidth="1"/>
    <col min="44" max="44" width="7.28515625" style="1" customWidth="1"/>
    <col min="45" max="45" width="7.42578125" style="1" customWidth="1"/>
    <col min="46" max="46" width="8" style="1" customWidth="1"/>
    <col min="47" max="47" width="8.5703125" style="1" customWidth="1"/>
    <col min="48" max="48" width="7.85546875" style="1" customWidth="1"/>
    <col min="49" max="49" width="8" style="1" customWidth="1"/>
    <col min="50" max="50" width="7.7109375" style="1" customWidth="1"/>
    <col min="51" max="51" width="8.5703125" style="1" customWidth="1"/>
    <col min="52" max="52" width="10" style="1" customWidth="1"/>
    <col min="53" max="53" width="6.85546875" style="1" customWidth="1"/>
    <col min="54" max="54" width="8.140625" style="1" customWidth="1"/>
    <col min="55" max="55" width="8.5703125" style="1" customWidth="1"/>
    <col min="56" max="16384" width="11.5703125" style="1"/>
  </cols>
  <sheetData>
    <row r="1" spans="1:23" ht="15.6" customHeight="1"/>
    <row r="2" spans="1:23">
      <c r="H2" s="412"/>
      <c r="I2" s="412"/>
      <c r="J2" s="412"/>
      <c r="K2" s="412"/>
      <c r="L2" s="412"/>
    </row>
    <row r="3" spans="1:23">
      <c r="H3" s="398"/>
      <c r="I3" s="398"/>
    </row>
    <row r="6" spans="1:23" ht="15">
      <c r="A6" s="3" t="s">
        <v>72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3" ht="17.25" customHeight="1">
      <c r="A7" s="413" t="s">
        <v>100</v>
      </c>
      <c r="B7" s="413"/>
      <c r="C7" s="413"/>
      <c r="D7" s="413"/>
      <c r="E7" s="413"/>
      <c r="F7" s="413"/>
      <c r="G7" s="413"/>
      <c r="H7" s="413"/>
      <c r="L7" s="414"/>
      <c r="M7" s="414"/>
      <c r="N7" s="414"/>
      <c r="O7" s="414"/>
      <c r="P7" s="414"/>
    </row>
    <row r="8" spans="1:23">
      <c r="J8" s="34"/>
    </row>
    <row r="9" spans="1:23" ht="15">
      <c r="A9" s="35" t="s">
        <v>73</v>
      </c>
      <c r="B9" s="35"/>
      <c r="C9" s="35"/>
      <c r="D9" s="35"/>
      <c r="E9" s="35"/>
      <c r="F9" s="35"/>
      <c r="G9" s="35"/>
      <c r="H9" s="35"/>
      <c r="I9" s="35"/>
      <c r="J9" s="5"/>
      <c r="K9" s="34"/>
      <c r="L9" s="5"/>
      <c r="M9" s="5"/>
      <c r="N9" s="5"/>
      <c r="O9" s="5"/>
      <c r="P9" s="5"/>
      <c r="Q9" s="415"/>
      <c r="R9" s="415"/>
      <c r="S9" s="415"/>
      <c r="T9" s="415"/>
      <c r="U9" s="415"/>
      <c r="V9" s="415"/>
      <c r="W9" s="415"/>
    </row>
    <row r="10" spans="1:23" ht="15">
      <c r="A10" s="416" t="s">
        <v>24</v>
      </c>
      <c r="B10" s="416"/>
      <c r="C10" s="416"/>
      <c r="D10" s="416"/>
      <c r="E10" s="416"/>
      <c r="F10" s="416"/>
      <c r="G10" s="416"/>
      <c r="H10" s="416"/>
      <c r="I10" s="5"/>
      <c r="J10" s="5"/>
      <c r="K10" s="5"/>
      <c r="L10" s="34"/>
      <c r="M10" s="5"/>
      <c r="N10" s="5"/>
      <c r="O10" s="5"/>
      <c r="Q10" s="363"/>
      <c r="R10" s="361" t="str">
        <f>HYPERLINK("#'"&amp;"Méthodologie&amp;navigation"&amp;"'!A1","Retour Méthodologie&amp;navigation")</f>
        <v>Retour Méthodologie&amp;navigation</v>
      </c>
      <c r="S10" s="363"/>
      <c r="T10" s="363"/>
      <c r="U10" s="363"/>
      <c r="V10" s="363"/>
      <c r="W10" s="363"/>
    </row>
    <row r="11" spans="1:23">
      <c r="A11" s="36" t="s">
        <v>99</v>
      </c>
      <c r="B11" s="5"/>
      <c r="C11" s="5"/>
      <c r="D11" s="6"/>
      <c r="E11" s="6"/>
      <c r="F11" s="6"/>
      <c r="G11" s="5"/>
      <c r="H11" s="5"/>
      <c r="I11" s="17"/>
      <c r="J11" s="17"/>
      <c r="K11" s="17"/>
      <c r="M11" s="17"/>
      <c r="O11" s="17"/>
      <c r="P11" s="5"/>
      <c r="Q11" s="36"/>
      <c r="R11" s="5"/>
      <c r="S11" s="5"/>
      <c r="T11" s="5"/>
      <c r="U11" s="6"/>
      <c r="V11" s="5"/>
    </row>
    <row r="12" spans="1:23" ht="38.25">
      <c r="A12" s="151" t="s">
        <v>39</v>
      </c>
      <c r="B12" s="152" t="s">
        <v>26</v>
      </c>
      <c r="C12" s="153" t="s">
        <v>101</v>
      </c>
      <c r="D12" s="154">
        <v>2022</v>
      </c>
      <c r="E12" s="154">
        <v>2023</v>
      </c>
      <c r="F12" s="154">
        <v>2024</v>
      </c>
      <c r="G12" s="150" t="s">
        <v>103</v>
      </c>
      <c r="H12" s="5"/>
      <c r="I12" s="5"/>
      <c r="J12" s="5"/>
      <c r="K12" s="5"/>
      <c r="L12" s="37"/>
      <c r="M12" s="5"/>
      <c r="N12" s="16" t="s">
        <v>74</v>
      </c>
      <c r="O12" s="5"/>
      <c r="P12" s="5"/>
      <c r="Q12" s="38"/>
      <c r="R12" s="38"/>
      <c r="S12" s="39"/>
      <c r="T12" s="40"/>
      <c r="U12" s="40"/>
      <c r="V12" s="22"/>
    </row>
    <row r="13" spans="1:23" ht="11.45" customHeight="1">
      <c r="A13" s="155" t="s">
        <v>27</v>
      </c>
      <c r="B13" s="21" t="s">
        <v>114</v>
      </c>
      <c r="C13" s="20">
        <v>7.376666666666666</v>
      </c>
      <c r="D13" s="43">
        <v>7.6</v>
      </c>
      <c r="E13" s="177">
        <v>8.5</v>
      </c>
      <c r="F13" s="177">
        <v>8.25</v>
      </c>
      <c r="G13" s="101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42"/>
      <c r="T13" s="42"/>
      <c r="U13" s="42"/>
      <c r="V13" s="22"/>
    </row>
    <row r="14" spans="1:23" ht="11.45" customHeight="1">
      <c r="A14" s="155"/>
      <c r="B14" s="21" t="s">
        <v>115</v>
      </c>
      <c r="C14" s="20">
        <v>7.3933333333333335</v>
      </c>
      <c r="D14" s="43">
        <v>7.61</v>
      </c>
      <c r="E14" s="177">
        <v>8.5</v>
      </c>
      <c r="F14" s="177">
        <v>8.24</v>
      </c>
      <c r="G14" s="101">
        <f>F14/E14-1</f>
        <v>-3.0588235294117583E-2</v>
      </c>
      <c r="H14" s="5"/>
      <c r="I14" s="5"/>
      <c r="J14" s="5"/>
      <c r="K14" s="5"/>
      <c r="L14" s="5"/>
      <c r="M14" s="5"/>
      <c r="N14" s="5"/>
      <c r="O14" s="5"/>
      <c r="P14" s="5"/>
      <c r="Q14" s="44"/>
      <c r="R14" s="6"/>
      <c r="S14" s="42"/>
      <c r="T14" s="42"/>
      <c r="U14" s="42"/>
      <c r="V14" s="22"/>
    </row>
    <row r="15" spans="1:23" ht="11.45" customHeight="1">
      <c r="A15" s="155"/>
      <c r="B15" s="21" t="s">
        <v>116</v>
      </c>
      <c r="C15" s="20">
        <v>7.4233333333333329</v>
      </c>
      <c r="D15" s="43">
        <v>7.61</v>
      </c>
      <c r="E15" s="177">
        <v>8.6</v>
      </c>
      <c r="F15" s="177">
        <v>8.26</v>
      </c>
      <c r="G15" s="101">
        <f t="shared" ref="G15:G26" si="0">F15/E15-1</f>
        <v>-3.953488372093017E-2</v>
      </c>
      <c r="H15" s="5"/>
      <c r="I15" s="5"/>
      <c r="J15" s="5"/>
      <c r="K15" s="5"/>
      <c r="L15" s="5"/>
      <c r="M15" s="5"/>
      <c r="N15" s="5"/>
      <c r="O15" s="5"/>
      <c r="P15" s="5"/>
      <c r="Q15" s="44"/>
      <c r="R15" s="6"/>
      <c r="S15" s="42"/>
      <c r="T15" s="42"/>
      <c r="U15" s="42"/>
      <c r="V15" s="22"/>
    </row>
    <row r="16" spans="1:23" ht="11.45" customHeight="1">
      <c r="A16" s="156"/>
      <c r="B16" s="23" t="s">
        <v>117</v>
      </c>
      <c r="C16" s="20">
        <v>7.3566666666666665</v>
      </c>
      <c r="D16" s="45">
        <v>7.68</v>
      </c>
      <c r="E16" s="178">
        <v>8.5299999999999994</v>
      </c>
      <c r="F16" s="178">
        <v>8.39</v>
      </c>
      <c r="G16" s="194">
        <f t="shared" si="0"/>
        <v>-1.6412661195779443E-2</v>
      </c>
      <c r="H16" s="5"/>
      <c r="I16" s="5"/>
      <c r="J16" s="5"/>
      <c r="K16" s="5"/>
      <c r="L16" s="5"/>
      <c r="M16" s="5"/>
      <c r="N16" s="5"/>
      <c r="O16" s="5"/>
      <c r="P16" s="5"/>
      <c r="Q16" s="44"/>
      <c r="R16" s="6"/>
      <c r="S16" s="42"/>
      <c r="T16" s="42"/>
      <c r="U16" s="42"/>
      <c r="V16" s="22"/>
    </row>
    <row r="17" spans="1:25" ht="11.45" customHeight="1">
      <c r="A17" s="155" t="s">
        <v>28</v>
      </c>
      <c r="B17" s="19" t="s">
        <v>118</v>
      </c>
      <c r="C17" s="25">
        <v>7.2566666666666668</v>
      </c>
      <c r="D17" s="41">
        <v>7.67</v>
      </c>
      <c r="E17" s="179">
        <v>8.51</v>
      </c>
      <c r="F17" s="179">
        <v>8.39</v>
      </c>
      <c r="G17" s="195">
        <f t="shared" si="0"/>
        <v>-1.4101057579318343E-2</v>
      </c>
      <c r="H17" s="5"/>
      <c r="I17" s="5"/>
      <c r="J17" s="5"/>
      <c r="K17" s="5"/>
      <c r="L17" s="5"/>
      <c r="M17" s="5"/>
      <c r="N17" s="5"/>
      <c r="O17" s="5"/>
      <c r="P17" s="5"/>
      <c r="Q17" s="44"/>
      <c r="R17" s="6"/>
      <c r="S17" s="42"/>
      <c r="T17" s="42"/>
      <c r="U17" s="42"/>
      <c r="V17" s="22"/>
    </row>
    <row r="18" spans="1:25" ht="11.45" customHeight="1">
      <c r="A18" s="155"/>
      <c r="B18" s="21" t="s">
        <v>119</v>
      </c>
      <c r="C18" s="20">
        <v>7.2666666666666666</v>
      </c>
      <c r="D18" s="43">
        <v>7.67</v>
      </c>
      <c r="E18" s="177">
        <v>8.59</v>
      </c>
      <c r="F18" s="177">
        <v>8.3800000000000008</v>
      </c>
      <c r="G18" s="101">
        <f t="shared" si="0"/>
        <v>-2.4447031431897415E-2</v>
      </c>
      <c r="H18" s="5"/>
      <c r="I18" s="5"/>
      <c r="J18" s="5"/>
      <c r="K18" s="5"/>
      <c r="L18" s="5"/>
      <c r="M18" s="5"/>
      <c r="N18" s="5"/>
      <c r="O18" s="5"/>
      <c r="P18" s="5"/>
      <c r="Q18" s="44"/>
      <c r="R18" s="6"/>
      <c r="S18" s="42"/>
      <c r="T18" s="42"/>
      <c r="U18" s="42"/>
      <c r="V18" s="22"/>
    </row>
    <row r="19" spans="1:25" ht="11.45" customHeight="1">
      <c r="A19" s="155"/>
      <c r="B19" s="21" t="s">
        <v>120</v>
      </c>
      <c r="C19" s="20">
        <v>7.31</v>
      </c>
      <c r="D19" s="43">
        <v>7.62</v>
      </c>
      <c r="E19" s="177">
        <v>8.5</v>
      </c>
      <c r="F19" s="177">
        <v>8.35</v>
      </c>
      <c r="G19" s="101">
        <f t="shared" si="0"/>
        <v>-1.764705882352946E-2</v>
      </c>
      <c r="H19" s="6"/>
      <c r="I19" s="6"/>
      <c r="J19" s="6"/>
      <c r="K19" s="6"/>
      <c r="L19" s="6"/>
      <c r="M19" s="6"/>
      <c r="N19" s="6"/>
      <c r="O19" s="6"/>
      <c r="P19" s="6"/>
      <c r="Q19" s="44"/>
      <c r="R19" s="6"/>
      <c r="S19" s="42"/>
      <c r="T19" s="42"/>
      <c r="U19" s="42"/>
      <c r="V19" s="22"/>
    </row>
    <row r="20" spans="1:25" ht="11.45" customHeight="1">
      <c r="A20" s="156"/>
      <c r="B20" s="23" t="s">
        <v>121</v>
      </c>
      <c r="C20" s="24">
        <v>7.3366666666666669</v>
      </c>
      <c r="D20" s="45">
        <v>7.52</v>
      </c>
      <c r="E20" s="178">
        <v>8.4499999999999993</v>
      </c>
      <c r="F20" s="178">
        <v>8.3800000000000008</v>
      </c>
      <c r="G20" s="194">
        <f t="shared" si="0"/>
        <v>-8.2840236686388957E-3</v>
      </c>
      <c r="H20" s="5"/>
      <c r="I20" s="5"/>
      <c r="J20" s="5"/>
      <c r="K20" s="5"/>
      <c r="L20" s="5"/>
      <c r="M20" s="5"/>
      <c r="N20" s="5"/>
      <c r="O20" s="5"/>
      <c r="P20" s="5"/>
      <c r="Q20" s="44"/>
      <c r="R20" s="6"/>
      <c r="S20" s="42"/>
      <c r="T20" s="42"/>
      <c r="U20" s="42"/>
      <c r="V20" s="22"/>
    </row>
    <row r="21" spans="1:25" ht="11.45" customHeight="1">
      <c r="A21" s="155" t="s">
        <v>11</v>
      </c>
      <c r="B21" s="19" t="s">
        <v>122</v>
      </c>
      <c r="C21" s="20">
        <v>7.3666666666666671</v>
      </c>
      <c r="D21" s="43">
        <v>7.75</v>
      </c>
      <c r="E21" s="177">
        <v>8.43</v>
      </c>
      <c r="F21" s="177">
        <v>8.35</v>
      </c>
      <c r="G21" s="101">
        <f t="shared" si="0"/>
        <v>-9.4899169632265412E-3</v>
      </c>
      <c r="H21" s="5"/>
      <c r="I21" s="5"/>
      <c r="J21" s="5"/>
      <c r="K21" s="5"/>
      <c r="L21" s="5"/>
      <c r="M21" s="5"/>
      <c r="N21" s="5"/>
      <c r="O21" s="5"/>
      <c r="P21" s="5"/>
      <c r="Q21" s="44"/>
      <c r="R21" s="6"/>
      <c r="S21" s="42"/>
      <c r="T21" s="42"/>
      <c r="U21" s="42"/>
      <c r="V21" s="22"/>
    </row>
    <row r="22" spans="1:25" ht="11.45" customHeight="1">
      <c r="A22" s="155"/>
      <c r="B22" s="21" t="s">
        <v>123</v>
      </c>
      <c r="C22" s="20">
        <v>7.3633333333333333</v>
      </c>
      <c r="D22" s="43">
        <v>7.75</v>
      </c>
      <c r="E22" s="177">
        <v>8.41</v>
      </c>
      <c r="F22" s="177">
        <v>8.35</v>
      </c>
      <c r="G22" s="101">
        <f t="shared" si="0"/>
        <v>-7.1343638525565023E-3</v>
      </c>
      <c r="H22" s="5"/>
      <c r="I22" s="5"/>
      <c r="J22" s="5"/>
      <c r="K22" s="5"/>
      <c r="L22" s="5"/>
      <c r="M22" s="5"/>
      <c r="N22" s="5"/>
      <c r="O22" s="5"/>
      <c r="P22" s="5"/>
      <c r="Q22" s="44"/>
      <c r="R22" s="6"/>
      <c r="S22" s="42"/>
      <c r="T22" s="42"/>
      <c r="U22" s="42"/>
      <c r="V22" s="22"/>
    </row>
    <row r="23" spans="1:25" ht="11.45" customHeight="1">
      <c r="A23" s="155"/>
      <c r="B23" s="21" t="s">
        <v>124</v>
      </c>
      <c r="C23" s="20">
        <v>7.1433333333333335</v>
      </c>
      <c r="D23" s="43">
        <v>7.75</v>
      </c>
      <c r="E23" s="177">
        <v>8.2799999999999994</v>
      </c>
      <c r="F23" s="177">
        <v>8.33</v>
      </c>
      <c r="G23" s="101">
        <f t="shared" si="0"/>
        <v>6.0386473429951959E-3</v>
      </c>
      <c r="H23" s="5"/>
      <c r="I23" s="5"/>
      <c r="J23" s="5"/>
      <c r="K23" s="5"/>
      <c r="L23" s="5"/>
      <c r="M23" s="5"/>
      <c r="N23" s="5"/>
      <c r="O23" s="5"/>
      <c r="P23" s="5"/>
      <c r="Q23" s="44"/>
      <c r="R23" s="6"/>
      <c r="S23" s="42"/>
      <c r="T23" s="42"/>
      <c r="U23" s="42"/>
      <c r="V23" s="22"/>
    </row>
    <row r="24" spans="1:25" ht="11.45" customHeight="1">
      <c r="A24" s="156"/>
      <c r="B24" s="23" t="s">
        <v>125</v>
      </c>
      <c r="C24" s="20">
        <v>7.169999999999999</v>
      </c>
      <c r="D24" s="45">
        <v>7.61</v>
      </c>
      <c r="E24" s="178">
        <v>8.36</v>
      </c>
      <c r="F24" s="178">
        <v>8.36</v>
      </c>
      <c r="G24" s="194">
        <f t="shared" si="0"/>
        <v>0</v>
      </c>
      <c r="H24" s="5"/>
      <c r="I24" s="5"/>
      <c r="J24" s="5"/>
      <c r="K24" s="5"/>
      <c r="L24" s="5"/>
      <c r="M24" s="5"/>
      <c r="N24" s="5"/>
      <c r="O24" s="5"/>
      <c r="P24" s="5"/>
      <c r="Q24" s="44"/>
      <c r="R24" s="6"/>
      <c r="S24" s="42"/>
      <c r="T24" s="42"/>
      <c r="U24" s="42"/>
      <c r="V24" s="22"/>
    </row>
    <row r="25" spans="1:25" ht="11.45" customHeight="1">
      <c r="A25" s="155" t="s">
        <v>12</v>
      </c>
      <c r="B25" s="19" t="s">
        <v>126</v>
      </c>
      <c r="C25" s="25">
        <v>7.2333333333333334</v>
      </c>
      <c r="D25" s="41">
        <v>7.61</v>
      </c>
      <c r="E25" s="179">
        <v>8.4600000000000009</v>
      </c>
      <c r="F25" s="179">
        <v>8.39</v>
      </c>
      <c r="G25" s="195">
        <f t="shared" si="0"/>
        <v>-8.2742316784870651E-3</v>
      </c>
      <c r="Q25" s="27"/>
      <c r="R25" s="6"/>
      <c r="S25" s="46"/>
      <c r="T25" s="47"/>
      <c r="U25" s="47"/>
      <c r="V25" s="22"/>
    </row>
    <row r="26" spans="1:25" ht="11.45" customHeight="1">
      <c r="A26" s="155"/>
      <c r="B26" s="21" t="s">
        <v>127</v>
      </c>
      <c r="C26" s="20">
        <v>7.1866666666666665</v>
      </c>
      <c r="D26" s="43">
        <v>7.62</v>
      </c>
      <c r="E26" s="177">
        <v>8.32</v>
      </c>
      <c r="F26" s="177">
        <v>8.36</v>
      </c>
      <c r="G26" s="101">
        <f t="shared" si="0"/>
        <v>4.8076923076922906E-3</v>
      </c>
      <c r="Q26" s="27"/>
      <c r="R26" s="6"/>
      <c r="S26" s="47"/>
      <c r="T26" s="47"/>
      <c r="U26" s="47"/>
      <c r="V26" s="22"/>
    </row>
    <row r="27" spans="1:25" ht="11.45" customHeight="1">
      <c r="A27" s="155"/>
      <c r="B27" s="21" t="s">
        <v>128</v>
      </c>
      <c r="C27" s="20">
        <v>7.1633333333333331</v>
      </c>
      <c r="D27" s="43">
        <v>7.62</v>
      </c>
      <c r="E27" s="177">
        <v>8.2899999999999991</v>
      </c>
      <c r="F27" s="186">
        <v>8.26</v>
      </c>
      <c r="G27" s="101">
        <f>F27/E27-1</f>
        <v>-3.6188178528346882E-3</v>
      </c>
      <c r="H27" s="65"/>
      <c r="I27" s="5"/>
      <c r="M27" s="5"/>
      <c r="N27" s="5"/>
      <c r="Q27" s="27"/>
      <c r="R27" s="6"/>
      <c r="S27" s="47"/>
      <c r="T27" s="47"/>
      <c r="U27" s="47"/>
      <c r="V27" s="22"/>
    </row>
    <row r="28" spans="1:25" ht="11.45" customHeight="1">
      <c r="A28" s="156"/>
      <c r="B28" s="23" t="s">
        <v>129</v>
      </c>
      <c r="C28" s="24">
        <v>7.1933333333333342</v>
      </c>
      <c r="D28" s="45">
        <v>7.6</v>
      </c>
      <c r="E28" s="178">
        <v>8.25</v>
      </c>
      <c r="F28" s="187">
        <v>8.1</v>
      </c>
      <c r="G28" s="194">
        <f t="shared" ref="G28:G59" si="1">F28/E28-1</f>
        <v>-1.8181818181818188E-2</v>
      </c>
      <c r="H28" s="26"/>
      <c r="I28" s="5"/>
      <c r="J28" s="26"/>
      <c r="K28" s="26"/>
      <c r="L28" s="26"/>
      <c r="M28" s="5"/>
      <c r="N28" s="5"/>
      <c r="Q28" s="27"/>
      <c r="R28" s="6"/>
      <c r="S28" s="47"/>
      <c r="T28" s="48"/>
      <c r="U28" s="49"/>
      <c r="V28" s="22"/>
    </row>
    <row r="29" spans="1:25" ht="11.45" customHeight="1">
      <c r="A29" s="157" t="s">
        <v>13</v>
      </c>
      <c r="B29" s="19" t="s">
        <v>130</v>
      </c>
      <c r="C29" s="20">
        <v>7.1266666666666678</v>
      </c>
      <c r="D29" s="43">
        <v>7.6</v>
      </c>
      <c r="E29" s="177">
        <v>8.2200000000000006</v>
      </c>
      <c r="F29" s="186">
        <v>8.1</v>
      </c>
      <c r="G29" s="101">
        <f t="shared" si="1"/>
        <v>-1.4598540145985495E-2</v>
      </c>
      <c r="H29" s="392"/>
      <c r="I29" s="392"/>
      <c r="J29" s="392"/>
      <c r="K29" s="392"/>
      <c r="L29" s="392"/>
      <c r="M29" s="392" t="s">
        <v>29</v>
      </c>
      <c r="N29" s="398"/>
      <c r="O29" s="398"/>
      <c r="P29" s="398"/>
      <c r="Q29" s="50"/>
      <c r="R29" s="6"/>
      <c r="S29" s="47"/>
      <c r="T29" s="47"/>
      <c r="U29" s="46"/>
      <c r="V29" s="22"/>
    </row>
    <row r="30" spans="1:25" ht="11.45" customHeight="1">
      <c r="A30" s="158"/>
      <c r="B30" s="21" t="s">
        <v>131</v>
      </c>
      <c r="C30" s="20">
        <v>7.0466666666666669</v>
      </c>
      <c r="D30" s="43">
        <v>7.59</v>
      </c>
      <c r="E30" s="177">
        <v>8.1199999999999992</v>
      </c>
      <c r="F30" s="186">
        <v>8.09</v>
      </c>
      <c r="G30" s="101">
        <f t="shared" si="1"/>
        <v>-3.6945812807881451E-3</v>
      </c>
      <c r="H30" s="5"/>
      <c r="I30" s="398"/>
      <c r="J30" s="398"/>
      <c r="K30" s="398"/>
      <c r="L30" s="398"/>
      <c r="M30" s="398"/>
      <c r="N30" s="398"/>
      <c r="O30" s="398"/>
      <c r="P30" s="398"/>
      <c r="Q30" s="51"/>
      <c r="R30" s="52"/>
      <c r="S30" s="40"/>
      <c r="T30" s="40"/>
      <c r="U30" s="40"/>
      <c r="V30" s="22"/>
      <c r="W30" s="5"/>
      <c r="X30" s="5"/>
      <c r="Y30" s="5"/>
    </row>
    <row r="31" spans="1:25" s="5" customFormat="1" ht="11.45" customHeight="1">
      <c r="A31" s="200"/>
      <c r="B31" s="21" t="s">
        <v>132</v>
      </c>
      <c r="C31" s="20">
        <v>7.0333333333333341</v>
      </c>
      <c r="D31" s="43">
        <v>7.58</v>
      </c>
      <c r="E31" s="177">
        <v>8.15</v>
      </c>
      <c r="F31" s="186">
        <v>8.15</v>
      </c>
      <c r="G31" s="101">
        <f t="shared" si="1"/>
        <v>0</v>
      </c>
      <c r="Q31" s="6"/>
      <c r="R31" s="53"/>
      <c r="S31" s="40"/>
      <c r="T31" s="40"/>
      <c r="U31" s="54"/>
      <c r="V31" s="22"/>
      <c r="W31" s="1"/>
      <c r="X31" s="1"/>
      <c r="Y31" s="1"/>
    </row>
    <row r="32" spans="1:25" ht="11.45" customHeight="1">
      <c r="A32" s="155"/>
      <c r="B32" s="21" t="s">
        <v>133</v>
      </c>
      <c r="C32" s="20">
        <v>7.0533333333333337</v>
      </c>
      <c r="D32" s="43">
        <v>7.75</v>
      </c>
      <c r="E32" s="177">
        <v>8.1999999999999993</v>
      </c>
      <c r="F32" s="186">
        <v>8.02</v>
      </c>
      <c r="G32" s="101">
        <f t="shared" si="1"/>
        <v>-2.1951219512195141E-2</v>
      </c>
      <c r="H32" s="5"/>
      <c r="J32" s="5"/>
      <c r="K32" s="5"/>
      <c r="L32" s="5"/>
      <c r="M32" s="5"/>
      <c r="N32" s="5"/>
      <c r="O32" s="5"/>
      <c r="P32" s="5"/>
      <c r="Q32" s="44"/>
      <c r="R32" s="6"/>
      <c r="S32" s="55"/>
      <c r="T32" s="55"/>
      <c r="U32" s="55"/>
      <c r="V32" s="22"/>
    </row>
    <row r="33" spans="1:28" ht="11.45" customHeight="1">
      <c r="A33" s="156"/>
      <c r="B33" s="23" t="s">
        <v>134</v>
      </c>
      <c r="C33" s="20">
        <v>7.0100000000000007</v>
      </c>
      <c r="D33" s="45">
        <v>7.75</v>
      </c>
      <c r="E33" s="178">
        <v>8.1999999999999993</v>
      </c>
      <c r="F33" s="187">
        <v>8.17</v>
      </c>
      <c r="G33" s="194">
        <f t="shared" si="1"/>
        <v>-3.6585365853657459E-3</v>
      </c>
      <c r="H33" s="5"/>
      <c r="J33" s="5"/>
      <c r="K33" s="5"/>
      <c r="L33" s="5"/>
      <c r="M33" s="5"/>
      <c r="N33" s="5"/>
      <c r="O33" s="5"/>
      <c r="P33" s="5"/>
      <c r="Q33" s="44"/>
      <c r="R33" s="6"/>
      <c r="S33" s="55"/>
      <c r="T33" s="55"/>
      <c r="U33" s="55"/>
      <c r="V33" s="22"/>
      <c r="W33" s="29"/>
      <c r="X33" s="29"/>
      <c r="Y33" s="29"/>
    </row>
    <row r="34" spans="1:28" ht="11.45" customHeight="1">
      <c r="A34" s="155" t="s">
        <v>14</v>
      </c>
      <c r="B34" s="19" t="s">
        <v>135</v>
      </c>
      <c r="C34" s="25">
        <v>6.9266666666666667</v>
      </c>
      <c r="D34" s="41">
        <v>7.48</v>
      </c>
      <c r="E34" s="179">
        <v>8.15</v>
      </c>
      <c r="F34" s="188">
        <v>8.19</v>
      </c>
      <c r="G34" s="101">
        <f t="shared" si="1"/>
        <v>4.9079754601226711E-3</v>
      </c>
      <c r="H34" s="5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2"/>
      <c r="Z34" s="29"/>
      <c r="AA34" s="29"/>
      <c r="AB34" s="29"/>
    </row>
    <row r="35" spans="1:28" ht="11.45" customHeight="1">
      <c r="A35" s="155"/>
      <c r="B35" s="21" t="s">
        <v>136</v>
      </c>
      <c r="C35" s="20">
        <v>6.9000000000000012</v>
      </c>
      <c r="D35" s="43">
        <v>7.48</v>
      </c>
      <c r="E35" s="177">
        <v>8.06</v>
      </c>
      <c r="F35" s="186">
        <v>8.17</v>
      </c>
      <c r="G35" s="101">
        <f t="shared" si="1"/>
        <v>1.3647642679900596E-2</v>
      </c>
      <c r="H35" s="5"/>
      <c r="J35" s="65"/>
      <c r="V35" s="22"/>
    </row>
    <row r="36" spans="1:28" ht="11.45" customHeight="1">
      <c r="A36" s="155"/>
      <c r="B36" s="21" t="s">
        <v>137</v>
      </c>
      <c r="C36" s="20">
        <v>6.8033333333333337</v>
      </c>
      <c r="D36" s="43">
        <v>7.48</v>
      </c>
      <c r="E36" s="177">
        <v>8.06</v>
      </c>
      <c r="F36" s="186">
        <v>8.07</v>
      </c>
      <c r="G36" s="101">
        <f t="shared" si="1"/>
        <v>1.2406947890819531E-3</v>
      </c>
      <c r="H36" s="5"/>
      <c r="T36" s="56"/>
      <c r="U36" s="56"/>
      <c r="V36" s="22"/>
    </row>
    <row r="37" spans="1:28" ht="11.45" customHeight="1">
      <c r="A37" s="156"/>
      <c r="B37" s="23" t="s">
        <v>138</v>
      </c>
      <c r="C37" s="24">
        <v>6.9266666666666667</v>
      </c>
      <c r="D37" s="45">
        <v>7.58</v>
      </c>
      <c r="E37" s="178">
        <v>8.06</v>
      </c>
      <c r="F37" s="187">
        <v>8.15</v>
      </c>
      <c r="G37" s="194">
        <f t="shared" si="1"/>
        <v>1.1166253101736912E-2</v>
      </c>
      <c r="H37" s="5"/>
      <c r="V37" s="22"/>
    </row>
    <row r="38" spans="1:28" ht="11.45" customHeight="1">
      <c r="A38" s="155" t="s">
        <v>31</v>
      </c>
      <c r="B38" s="21" t="s">
        <v>139</v>
      </c>
      <c r="C38" s="20">
        <v>6.8500000000000005</v>
      </c>
      <c r="D38" s="43">
        <v>7.58</v>
      </c>
      <c r="E38" s="177">
        <v>8</v>
      </c>
      <c r="F38" s="186">
        <v>8.16</v>
      </c>
      <c r="G38" s="101">
        <f t="shared" si="1"/>
        <v>2.0000000000000018E-2</v>
      </c>
      <c r="H38" s="6"/>
      <c r="K38" s="1" t="s">
        <v>30</v>
      </c>
      <c r="L38" s="29"/>
      <c r="P38" s="29"/>
      <c r="V38" s="22"/>
      <c r="X38" s="29"/>
    </row>
    <row r="39" spans="1:28" ht="11.45" customHeight="1">
      <c r="A39" s="155"/>
      <c r="B39" s="21" t="s">
        <v>140</v>
      </c>
      <c r="C39" s="20">
        <v>6.913333333333334</v>
      </c>
      <c r="D39" s="43">
        <v>7.56</v>
      </c>
      <c r="E39" s="177">
        <v>7.95</v>
      </c>
      <c r="F39" s="186">
        <v>8.14</v>
      </c>
      <c r="G39" s="101">
        <f t="shared" si="1"/>
        <v>2.3899371069182385E-2</v>
      </c>
      <c r="H39" s="5"/>
      <c r="L39" s="29"/>
      <c r="P39" s="29"/>
      <c r="T39" s="29"/>
      <c r="V39" s="22"/>
      <c r="AB39" s="29"/>
    </row>
    <row r="40" spans="1:28" ht="11.45" customHeight="1">
      <c r="A40" s="155"/>
      <c r="B40" s="21" t="s">
        <v>141</v>
      </c>
      <c r="C40" s="20">
        <v>6.89</v>
      </c>
      <c r="D40" s="43">
        <v>7.55</v>
      </c>
      <c r="E40" s="177">
        <v>7.76</v>
      </c>
      <c r="F40" s="186">
        <v>8.15</v>
      </c>
      <c r="G40" s="101">
        <f t="shared" si="1"/>
        <v>5.025773195876293E-2</v>
      </c>
      <c r="H40" s="5"/>
      <c r="L40" s="5"/>
      <c r="M40" s="5"/>
      <c r="N40" s="5"/>
      <c r="O40" s="5"/>
      <c r="P40" s="5"/>
      <c r="Q40" s="44"/>
      <c r="R40" s="6"/>
      <c r="S40" s="55"/>
      <c r="T40" s="55"/>
      <c r="U40" s="55"/>
      <c r="V40" s="22"/>
    </row>
    <row r="41" spans="1:28" ht="11.45" customHeight="1">
      <c r="A41" s="155"/>
      <c r="B41" s="21" t="s">
        <v>142</v>
      </c>
      <c r="C41" s="20">
        <v>6.8566666666666665</v>
      </c>
      <c r="D41" s="43">
        <v>7.47</v>
      </c>
      <c r="E41" s="177">
        <v>7.83</v>
      </c>
      <c r="F41" s="186">
        <v>8.15</v>
      </c>
      <c r="G41" s="101">
        <f t="shared" si="1"/>
        <v>4.0868454661558085E-2</v>
      </c>
      <c r="H41" s="5"/>
      <c r="I41" s="29"/>
      <c r="J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2"/>
    </row>
    <row r="42" spans="1:28" ht="11.45" customHeight="1">
      <c r="A42" s="156"/>
      <c r="B42" s="23" t="s">
        <v>143</v>
      </c>
      <c r="C42" s="28">
        <v>6.9566666666666661</v>
      </c>
      <c r="D42" s="45">
        <v>7.35</v>
      </c>
      <c r="E42" s="178">
        <v>7.67</v>
      </c>
      <c r="F42" s="187">
        <v>8.02</v>
      </c>
      <c r="G42" s="194">
        <f t="shared" si="1"/>
        <v>4.5632333767926969E-2</v>
      </c>
      <c r="H42" s="5"/>
      <c r="U42" s="29"/>
      <c r="V42" s="22"/>
    </row>
    <row r="43" spans="1:28" ht="11.45" customHeight="1">
      <c r="A43" s="155" t="s">
        <v>32</v>
      </c>
      <c r="B43" s="19" t="s">
        <v>144</v>
      </c>
      <c r="C43" s="25">
        <v>6.9666666666666659</v>
      </c>
      <c r="D43" s="41">
        <v>7.53</v>
      </c>
      <c r="E43" s="179">
        <v>7.82</v>
      </c>
      <c r="F43" s="188">
        <v>8.06</v>
      </c>
      <c r="G43" s="195">
        <f t="shared" si="1"/>
        <v>3.0690537084399061E-2</v>
      </c>
      <c r="H43" s="5"/>
      <c r="J43" s="56"/>
      <c r="K43" s="56"/>
      <c r="L43" s="56"/>
      <c r="M43" s="56"/>
      <c r="N43" s="56"/>
      <c r="O43" s="56"/>
      <c r="P43" s="56"/>
      <c r="U43" s="29"/>
      <c r="V43" s="22"/>
    </row>
    <row r="44" spans="1:28" ht="11.45" customHeight="1">
      <c r="A44" s="155"/>
      <c r="B44" s="21" t="s">
        <v>145</v>
      </c>
      <c r="C44" s="20">
        <v>6.9666666666666659</v>
      </c>
      <c r="D44" s="43">
        <v>7.61</v>
      </c>
      <c r="E44" s="177">
        <v>7.88</v>
      </c>
      <c r="F44" s="186">
        <v>8.16</v>
      </c>
      <c r="G44" s="101">
        <f t="shared" si="1"/>
        <v>3.5532994923857864E-2</v>
      </c>
      <c r="U44" s="29"/>
      <c r="V44" s="22"/>
    </row>
    <row r="45" spans="1:28" ht="11.45" customHeight="1">
      <c r="A45" s="155"/>
      <c r="B45" s="21" t="s">
        <v>146</v>
      </c>
      <c r="C45" s="20">
        <v>7.0166666666666657</v>
      </c>
      <c r="D45" s="43">
        <v>7.52</v>
      </c>
      <c r="E45" s="177">
        <v>7.83</v>
      </c>
      <c r="F45" s="186">
        <v>8.16</v>
      </c>
      <c r="G45" s="101">
        <f t="shared" si="1"/>
        <v>4.2145593869731712E-2</v>
      </c>
      <c r="V45" s="22"/>
    </row>
    <row r="46" spans="1:28" ht="11.45" customHeight="1">
      <c r="A46" s="155"/>
      <c r="B46" s="21" t="s">
        <v>147</v>
      </c>
      <c r="C46" s="20">
        <v>7.0299999999999985</v>
      </c>
      <c r="D46" s="43">
        <v>7.56</v>
      </c>
      <c r="E46" s="177">
        <v>7.83</v>
      </c>
      <c r="F46" s="186">
        <v>8.17</v>
      </c>
      <c r="G46" s="101">
        <f t="shared" si="1"/>
        <v>4.3422733077905562E-2</v>
      </c>
      <c r="L46" s="29"/>
      <c r="V46" s="22"/>
    </row>
    <row r="47" spans="1:28" ht="11.45" customHeight="1">
      <c r="A47" s="156"/>
      <c r="B47" s="23" t="s">
        <v>148</v>
      </c>
      <c r="C47" s="24">
        <v>7.0466666666666669</v>
      </c>
      <c r="D47" s="45">
        <v>7.59</v>
      </c>
      <c r="E47" s="178">
        <v>7.87</v>
      </c>
      <c r="F47" s="187">
        <v>8.23</v>
      </c>
      <c r="G47" s="194">
        <f t="shared" si="1"/>
        <v>4.5743329097839958E-2</v>
      </c>
      <c r="Q47" s="27"/>
      <c r="R47" s="6"/>
      <c r="S47" s="47"/>
      <c r="T47" s="47"/>
      <c r="U47" s="47"/>
      <c r="V47" s="22"/>
    </row>
    <row r="48" spans="1:28" ht="11.45" customHeight="1">
      <c r="A48" s="155" t="s">
        <v>33</v>
      </c>
      <c r="B48" s="21" t="s">
        <v>149</v>
      </c>
      <c r="C48" s="20">
        <v>7.04</v>
      </c>
      <c r="D48" s="43">
        <v>7.66</v>
      </c>
      <c r="E48" s="177">
        <v>8.06</v>
      </c>
      <c r="F48" s="186">
        <v>8.2200000000000006</v>
      </c>
      <c r="G48" s="101">
        <f t="shared" si="1"/>
        <v>1.9851116625310139E-2</v>
      </c>
      <c r="Q48" s="27"/>
      <c r="R48" s="6"/>
      <c r="S48" s="47"/>
      <c r="T48" s="47"/>
      <c r="U48" s="47"/>
      <c r="V48" s="22"/>
    </row>
    <row r="49" spans="1:22" ht="11.45" customHeight="1">
      <c r="A49" s="155"/>
      <c r="B49" s="21" t="s">
        <v>150</v>
      </c>
      <c r="C49" s="20">
        <v>7.1000000000000005</v>
      </c>
      <c r="D49" s="43">
        <v>7.74</v>
      </c>
      <c r="E49" s="177">
        <v>7.96</v>
      </c>
      <c r="F49" s="186">
        <v>8.25</v>
      </c>
      <c r="G49" s="101">
        <f t="shared" si="1"/>
        <v>3.6432160804020119E-2</v>
      </c>
      <c r="Q49" s="27"/>
      <c r="R49" s="6"/>
      <c r="S49" s="47"/>
      <c r="T49" s="47"/>
      <c r="U49" s="47"/>
      <c r="V49" s="22"/>
    </row>
    <row r="50" spans="1:22" ht="11.45" customHeight="1">
      <c r="A50" s="155"/>
      <c r="B50" s="21" t="s">
        <v>151</v>
      </c>
      <c r="C50" s="20">
        <v>7.19</v>
      </c>
      <c r="D50" s="43">
        <v>7.82</v>
      </c>
      <c r="E50" s="177">
        <v>8.02</v>
      </c>
      <c r="F50" s="186">
        <v>8.23</v>
      </c>
      <c r="G50" s="101">
        <f t="shared" si="1"/>
        <v>2.6184538653366785E-2</v>
      </c>
      <c r="Q50" s="27"/>
      <c r="R50" s="6"/>
      <c r="S50" s="47"/>
      <c r="T50" s="47"/>
      <c r="U50" s="47"/>
      <c r="V50" s="22"/>
    </row>
    <row r="51" spans="1:22" ht="11.45" customHeight="1">
      <c r="A51" s="155"/>
      <c r="B51" s="21" t="s">
        <v>152</v>
      </c>
      <c r="C51" s="20">
        <v>7.2166666666666677</v>
      </c>
      <c r="D51" s="43">
        <v>7.95</v>
      </c>
      <c r="E51" s="177">
        <v>8.02</v>
      </c>
      <c r="F51" s="186">
        <v>8.2200000000000006</v>
      </c>
      <c r="G51" s="101">
        <f t="shared" si="1"/>
        <v>2.493765586034935E-2</v>
      </c>
      <c r="Q51" s="27"/>
      <c r="R51" s="6"/>
      <c r="S51" s="47"/>
      <c r="T51" s="47"/>
      <c r="U51" s="47"/>
      <c r="V51" s="22"/>
    </row>
    <row r="52" spans="1:22" ht="11.45" customHeight="1">
      <c r="A52" s="156"/>
      <c r="B52" s="23" t="s">
        <v>153</v>
      </c>
      <c r="C52" s="20">
        <v>7.1966666666666663</v>
      </c>
      <c r="D52" s="45">
        <v>8.09</v>
      </c>
      <c r="E52" s="178">
        <v>8.15</v>
      </c>
      <c r="F52" s="187">
        <v>8.27</v>
      </c>
      <c r="G52" s="194">
        <f t="shared" si="1"/>
        <v>1.4723926380368013E-2</v>
      </c>
      <c r="Q52" s="27"/>
      <c r="R52" s="6"/>
      <c r="S52" s="47"/>
      <c r="T52" s="47"/>
      <c r="U52" s="47"/>
      <c r="V52" s="22"/>
    </row>
    <row r="53" spans="1:22" ht="11.45" customHeight="1">
      <c r="A53" s="155" t="s">
        <v>34</v>
      </c>
      <c r="B53" s="19" t="s">
        <v>154</v>
      </c>
      <c r="C53" s="25">
        <v>7.22</v>
      </c>
      <c r="D53" s="41">
        <v>8.3000000000000007</v>
      </c>
      <c r="E53" s="179">
        <v>8.11</v>
      </c>
      <c r="F53" s="188">
        <v>8.35</v>
      </c>
      <c r="G53" s="195">
        <f t="shared" si="1"/>
        <v>2.9593094944512899E-2</v>
      </c>
      <c r="Q53" s="27"/>
      <c r="R53" s="6"/>
      <c r="S53" s="47"/>
      <c r="T53" s="47"/>
      <c r="U53" s="47"/>
      <c r="V53" s="22"/>
    </row>
    <row r="54" spans="1:22" ht="11.45" customHeight="1">
      <c r="A54" s="155"/>
      <c r="B54" s="21" t="s">
        <v>155</v>
      </c>
      <c r="C54" s="20">
        <v>7.34</v>
      </c>
      <c r="D54" s="43">
        <v>8.25</v>
      </c>
      <c r="E54" s="177">
        <v>8.11</v>
      </c>
      <c r="F54" s="186">
        <v>8.31</v>
      </c>
      <c r="G54" s="101">
        <f t="shared" si="1"/>
        <v>2.4660912453760897E-2</v>
      </c>
      <c r="Q54" s="27"/>
      <c r="R54" s="6"/>
      <c r="S54" s="47"/>
      <c r="T54" s="47"/>
      <c r="U54" s="47"/>
      <c r="V54" s="22"/>
    </row>
    <row r="55" spans="1:22" ht="11.45" customHeight="1">
      <c r="A55" s="155"/>
      <c r="B55" s="21" t="s">
        <v>156</v>
      </c>
      <c r="C55" s="20">
        <v>7.4066666666666663</v>
      </c>
      <c r="D55" s="43">
        <v>8.27</v>
      </c>
      <c r="E55" s="177">
        <v>8.06</v>
      </c>
      <c r="F55" s="186">
        <v>8.49</v>
      </c>
      <c r="G55" s="101">
        <f t="shared" si="1"/>
        <v>5.3349875930521096E-2</v>
      </c>
      <c r="Q55" s="27"/>
      <c r="R55" s="6"/>
      <c r="S55" s="47"/>
      <c r="T55" s="47"/>
      <c r="U55" s="47"/>
      <c r="V55" s="22"/>
    </row>
    <row r="56" spans="1:22" ht="11.45" customHeight="1">
      <c r="A56" s="156"/>
      <c r="B56" s="23" t="s">
        <v>157</v>
      </c>
      <c r="C56" s="24">
        <v>7.333333333333333</v>
      </c>
      <c r="D56" s="45">
        <v>8.3699999999999992</v>
      </c>
      <c r="E56" s="178">
        <v>8.17</v>
      </c>
      <c r="F56" s="187">
        <v>8.49</v>
      </c>
      <c r="G56" s="194">
        <f t="shared" si="1"/>
        <v>3.9167686658506673E-2</v>
      </c>
      <c r="Q56" s="27"/>
      <c r="R56" s="6"/>
      <c r="S56" s="47"/>
      <c r="T56" s="47"/>
      <c r="U56" s="47"/>
      <c r="V56" s="22"/>
    </row>
    <row r="57" spans="1:22" ht="11.45" customHeight="1">
      <c r="A57" s="155" t="s">
        <v>35</v>
      </c>
      <c r="B57" s="19" t="s">
        <v>158</v>
      </c>
      <c r="C57" s="20">
        <v>7.3866666666666667</v>
      </c>
      <c r="D57" s="41">
        <v>8.33</v>
      </c>
      <c r="E57" s="179">
        <v>8.18</v>
      </c>
      <c r="F57" s="188">
        <v>8.34</v>
      </c>
      <c r="G57" s="195">
        <f t="shared" si="1"/>
        <v>1.9559902200489088E-2</v>
      </c>
      <c r="Q57" s="27"/>
      <c r="R57" s="6"/>
      <c r="S57" s="47"/>
      <c r="T57" s="47"/>
      <c r="U57" s="47"/>
      <c r="V57" s="22"/>
    </row>
    <row r="58" spans="1:22" ht="11.45" customHeight="1">
      <c r="A58" s="155"/>
      <c r="B58" s="21" t="s">
        <v>159</v>
      </c>
      <c r="C58" s="20">
        <v>7.4666666666666677</v>
      </c>
      <c r="D58" s="43">
        <v>8.42</v>
      </c>
      <c r="E58" s="177">
        <v>8.4</v>
      </c>
      <c r="F58" s="186">
        <v>8.4600000000000009</v>
      </c>
      <c r="G58" s="101">
        <f t="shared" si="1"/>
        <v>7.1428571428571175E-3</v>
      </c>
      <c r="Q58" s="27"/>
      <c r="R58" s="6"/>
      <c r="S58" s="47"/>
      <c r="T58" s="47"/>
      <c r="U58" s="47"/>
      <c r="V58" s="22"/>
    </row>
    <row r="59" spans="1:22" ht="11.45" customHeight="1">
      <c r="A59" s="155"/>
      <c r="B59" s="21" t="s">
        <v>160</v>
      </c>
      <c r="C59" s="20">
        <v>7.5066666666666668</v>
      </c>
      <c r="D59" s="43">
        <v>8.35</v>
      </c>
      <c r="E59" s="177">
        <v>8.4</v>
      </c>
      <c r="F59" s="186">
        <v>8.4</v>
      </c>
      <c r="G59" s="101">
        <f t="shared" si="1"/>
        <v>0</v>
      </c>
      <c r="Q59" s="27"/>
      <c r="R59" s="6"/>
      <c r="S59" s="47"/>
      <c r="T59" s="47"/>
      <c r="U59" s="47"/>
      <c r="V59" s="22"/>
    </row>
    <row r="60" spans="1:22" ht="11.45" customHeight="1">
      <c r="A60" s="156"/>
      <c r="B60" s="23" t="s">
        <v>161</v>
      </c>
      <c r="C60" s="20">
        <v>7.5333333333333341</v>
      </c>
      <c r="D60" s="45">
        <v>8.41</v>
      </c>
      <c r="E60" s="178">
        <v>8.27</v>
      </c>
      <c r="F60" s="187"/>
      <c r="G60" s="194"/>
      <c r="Q60" s="27"/>
      <c r="R60" s="6"/>
      <c r="S60" s="47"/>
      <c r="T60" s="47"/>
      <c r="U60" s="47"/>
      <c r="V60" s="22"/>
    </row>
    <row r="61" spans="1:22" ht="11.45" customHeight="1">
      <c r="A61" s="155" t="s">
        <v>36</v>
      </c>
      <c r="B61" s="19" t="s">
        <v>162</v>
      </c>
      <c r="C61" s="25">
        <v>7.456666666666667</v>
      </c>
      <c r="D61" s="41">
        <v>8.32</v>
      </c>
      <c r="E61" s="179">
        <v>8.27</v>
      </c>
      <c r="F61" s="188"/>
      <c r="G61" s="195"/>
      <c r="Q61" s="27"/>
      <c r="R61" s="6"/>
      <c r="S61" s="47"/>
      <c r="T61" s="47"/>
      <c r="U61" s="47"/>
      <c r="V61" s="22"/>
    </row>
    <row r="62" spans="1:22" ht="11.45" customHeight="1">
      <c r="A62" s="155"/>
      <c r="B62" s="21" t="s">
        <v>163</v>
      </c>
      <c r="C62" s="20">
        <v>7.41</v>
      </c>
      <c r="D62" s="43">
        <v>8.4499999999999993</v>
      </c>
      <c r="E62" s="177">
        <v>8.2200000000000006</v>
      </c>
      <c r="F62" s="186"/>
      <c r="G62" s="101"/>
      <c r="Q62" s="27"/>
      <c r="R62" s="6"/>
      <c r="S62" s="47"/>
      <c r="T62" s="47"/>
      <c r="U62" s="47"/>
      <c r="V62" s="22"/>
    </row>
    <row r="63" spans="1:22" ht="11.45" customHeight="1">
      <c r="A63" s="155"/>
      <c r="B63" s="21" t="s">
        <v>164</v>
      </c>
      <c r="C63" s="20">
        <v>7.41</v>
      </c>
      <c r="D63" s="43">
        <v>8.49</v>
      </c>
      <c r="E63" s="177">
        <v>8.24</v>
      </c>
      <c r="F63" s="177"/>
      <c r="G63" s="159"/>
      <c r="Q63" s="27"/>
      <c r="R63" s="6"/>
      <c r="S63" s="47"/>
      <c r="T63" s="47"/>
      <c r="U63" s="47"/>
      <c r="V63" s="22"/>
    </row>
    <row r="64" spans="1:22" ht="11.45" customHeight="1">
      <c r="A64" s="160"/>
      <c r="B64" s="161" t="s">
        <v>165</v>
      </c>
      <c r="C64" s="162">
        <v>7.4066666666666663</v>
      </c>
      <c r="D64" s="163">
        <v>8.4499999999999993</v>
      </c>
      <c r="E64" s="180">
        <v>8.16</v>
      </c>
      <c r="F64" s="180"/>
      <c r="G64" s="164"/>
      <c r="Q64" s="27"/>
      <c r="R64" s="6"/>
      <c r="S64" s="47"/>
      <c r="T64" s="47"/>
      <c r="U64" s="47"/>
    </row>
    <row r="65" spans="1:21" ht="11.45" customHeight="1">
      <c r="C65" s="57"/>
      <c r="D65" s="57"/>
      <c r="E65" s="57"/>
      <c r="F65" s="57"/>
      <c r="G65" s="22"/>
      <c r="S65" s="47"/>
      <c r="T65" s="47"/>
      <c r="U65" s="47"/>
    </row>
    <row r="66" spans="1:21" ht="11.45" customHeight="1">
      <c r="A66" s="1" t="s">
        <v>37</v>
      </c>
    </row>
    <row r="67" spans="1:21">
      <c r="I67" s="30"/>
    </row>
  </sheetData>
  <sheetProtection selectLockedCells="1" selectUnlockedCells="1"/>
  <mergeCells count="9">
    <mergeCell ref="Q9:W9"/>
    <mergeCell ref="A10:H10"/>
    <mergeCell ref="H29:M29"/>
    <mergeCell ref="N29:P29"/>
    <mergeCell ref="I30:P30"/>
    <mergeCell ref="H2:L2"/>
    <mergeCell ref="H3:I3"/>
    <mergeCell ref="A7:H7"/>
    <mergeCell ref="L7:P7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zoomScale="80" zoomScaleNormal="80" workbookViewId="0">
      <selection activeCell="R1" sqref="R1"/>
    </sheetView>
  </sheetViews>
  <sheetFormatPr baseColWidth="10" defaultColWidth="10.85546875" defaultRowHeight="15"/>
  <cols>
    <col min="1" max="1" width="17.7109375" style="211" customWidth="1"/>
    <col min="2" max="2" width="10.85546875" style="211" customWidth="1"/>
    <col min="3" max="10" width="9.140625" style="211" customWidth="1"/>
    <col min="11" max="15" width="10.85546875" style="211" customWidth="1"/>
    <col min="16" max="16" width="13" style="211" customWidth="1"/>
    <col min="17" max="17" width="18.5703125" style="211" customWidth="1"/>
    <col min="18" max="19" width="16.28515625" style="211" customWidth="1"/>
    <col min="20" max="20" width="9.85546875" style="211" customWidth="1"/>
    <col min="21" max="21" width="9.7109375" style="211" customWidth="1"/>
    <col min="22" max="22" width="9.28515625" style="211" customWidth="1"/>
    <col min="23" max="23" width="9" style="211" customWidth="1"/>
    <col min="24" max="25" width="11.7109375" style="211" customWidth="1"/>
    <col min="26" max="26" width="14.28515625" style="211" customWidth="1"/>
    <col min="27" max="27" width="13" style="211" customWidth="1"/>
    <col min="28" max="28" width="9.28515625" style="211" customWidth="1"/>
    <col min="29" max="256" width="10.85546875" style="211"/>
    <col min="257" max="257" width="17.7109375" style="211" customWidth="1"/>
    <col min="258" max="258" width="10.85546875" style="211" customWidth="1"/>
    <col min="259" max="266" width="9.140625" style="211" customWidth="1"/>
    <col min="267" max="271" width="10.85546875" style="211" customWidth="1"/>
    <col min="272" max="272" width="13" style="211" customWidth="1"/>
    <col min="273" max="273" width="12.28515625" style="211" customWidth="1"/>
    <col min="274" max="275" width="16.28515625" style="211" customWidth="1"/>
    <col min="276" max="276" width="9.85546875" style="211" customWidth="1"/>
    <col min="277" max="277" width="9.7109375" style="211" customWidth="1"/>
    <col min="278" max="278" width="9.28515625" style="211" customWidth="1"/>
    <col min="279" max="279" width="9" style="211" customWidth="1"/>
    <col min="280" max="281" width="11.7109375" style="211" customWidth="1"/>
    <col min="282" max="282" width="12.42578125" style="211" customWidth="1"/>
    <col min="283" max="283" width="10.140625" style="211" customWidth="1"/>
    <col min="284" max="284" width="9.28515625" style="211" customWidth="1"/>
    <col min="285" max="512" width="10.85546875" style="211"/>
    <col min="513" max="513" width="17.7109375" style="211" customWidth="1"/>
    <col min="514" max="514" width="10.85546875" style="211" customWidth="1"/>
    <col min="515" max="522" width="9.140625" style="211" customWidth="1"/>
    <col min="523" max="527" width="10.85546875" style="211" customWidth="1"/>
    <col min="528" max="528" width="13" style="211" customWidth="1"/>
    <col min="529" max="529" width="12.28515625" style="211" customWidth="1"/>
    <col min="530" max="531" width="16.28515625" style="211" customWidth="1"/>
    <col min="532" max="532" width="9.85546875" style="211" customWidth="1"/>
    <col min="533" max="533" width="9.7109375" style="211" customWidth="1"/>
    <col min="534" max="534" width="9.28515625" style="211" customWidth="1"/>
    <col min="535" max="535" width="9" style="211" customWidth="1"/>
    <col min="536" max="537" width="11.7109375" style="211" customWidth="1"/>
    <col min="538" max="538" width="12.42578125" style="211" customWidth="1"/>
    <col min="539" max="539" width="10.140625" style="211" customWidth="1"/>
    <col min="540" max="540" width="9.28515625" style="211" customWidth="1"/>
    <col min="541" max="768" width="10.85546875" style="211"/>
    <col min="769" max="769" width="17.7109375" style="211" customWidth="1"/>
    <col min="770" max="770" width="10.85546875" style="211" customWidth="1"/>
    <col min="771" max="778" width="9.140625" style="211" customWidth="1"/>
    <col min="779" max="783" width="10.85546875" style="211" customWidth="1"/>
    <col min="784" max="784" width="13" style="211" customWidth="1"/>
    <col min="785" max="785" width="12.28515625" style="211" customWidth="1"/>
    <col min="786" max="787" width="16.28515625" style="211" customWidth="1"/>
    <col min="788" max="788" width="9.85546875" style="211" customWidth="1"/>
    <col min="789" max="789" width="9.7109375" style="211" customWidth="1"/>
    <col min="790" max="790" width="9.28515625" style="211" customWidth="1"/>
    <col min="791" max="791" width="9" style="211" customWidth="1"/>
    <col min="792" max="793" width="11.7109375" style="211" customWidth="1"/>
    <col min="794" max="794" width="12.42578125" style="211" customWidth="1"/>
    <col min="795" max="795" width="10.140625" style="211" customWidth="1"/>
    <col min="796" max="796" width="9.28515625" style="211" customWidth="1"/>
    <col min="797" max="1024" width="10.85546875" style="211"/>
    <col min="1025" max="1025" width="17.7109375" style="211" customWidth="1"/>
    <col min="1026" max="1026" width="10.85546875" style="211" customWidth="1"/>
    <col min="1027" max="1034" width="9.140625" style="211" customWidth="1"/>
    <col min="1035" max="1039" width="10.85546875" style="211" customWidth="1"/>
    <col min="1040" max="1040" width="13" style="211" customWidth="1"/>
    <col min="1041" max="1041" width="12.28515625" style="211" customWidth="1"/>
    <col min="1042" max="1043" width="16.28515625" style="211" customWidth="1"/>
    <col min="1044" max="1044" width="9.85546875" style="211" customWidth="1"/>
    <col min="1045" max="1045" width="9.7109375" style="211" customWidth="1"/>
    <col min="1046" max="1046" width="9.28515625" style="211" customWidth="1"/>
    <col min="1047" max="1047" width="9" style="211" customWidth="1"/>
    <col min="1048" max="1049" width="11.7109375" style="211" customWidth="1"/>
    <col min="1050" max="1050" width="12.42578125" style="211" customWidth="1"/>
    <col min="1051" max="1051" width="10.140625" style="211" customWidth="1"/>
    <col min="1052" max="1052" width="9.28515625" style="211" customWidth="1"/>
    <col min="1053" max="1280" width="10.85546875" style="211"/>
    <col min="1281" max="1281" width="17.7109375" style="211" customWidth="1"/>
    <col min="1282" max="1282" width="10.85546875" style="211" customWidth="1"/>
    <col min="1283" max="1290" width="9.140625" style="211" customWidth="1"/>
    <col min="1291" max="1295" width="10.85546875" style="211" customWidth="1"/>
    <col min="1296" max="1296" width="13" style="211" customWidth="1"/>
    <col min="1297" max="1297" width="12.28515625" style="211" customWidth="1"/>
    <col min="1298" max="1299" width="16.28515625" style="211" customWidth="1"/>
    <col min="1300" max="1300" width="9.85546875" style="211" customWidth="1"/>
    <col min="1301" max="1301" width="9.7109375" style="211" customWidth="1"/>
    <col min="1302" max="1302" width="9.28515625" style="211" customWidth="1"/>
    <col min="1303" max="1303" width="9" style="211" customWidth="1"/>
    <col min="1304" max="1305" width="11.7109375" style="211" customWidth="1"/>
    <col min="1306" max="1306" width="12.42578125" style="211" customWidth="1"/>
    <col min="1307" max="1307" width="10.140625" style="211" customWidth="1"/>
    <col min="1308" max="1308" width="9.28515625" style="211" customWidth="1"/>
    <col min="1309" max="1536" width="10.85546875" style="211"/>
    <col min="1537" max="1537" width="17.7109375" style="211" customWidth="1"/>
    <col min="1538" max="1538" width="10.85546875" style="211" customWidth="1"/>
    <col min="1539" max="1546" width="9.140625" style="211" customWidth="1"/>
    <col min="1547" max="1551" width="10.85546875" style="211" customWidth="1"/>
    <col min="1552" max="1552" width="13" style="211" customWidth="1"/>
    <col min="1553" max="1553" width="12.28515625" style="211" customWidth="1"/>
    <col min="1554" max="1555" width="16.28515625" style="211" customWidth="1"/>
    <col min="1556" max="1556" width="9.85546875" style="211" customWidth="1"/>
    <col min="1557" max="1557" width="9.7109375" style="211" customWidth="1"/>
    <col min="1558" max="1558" width="9.28515625" style="211" customWidth="1"/>
    <col min="1559" max="1559" width="9" style="211" customWidth="1"/>
    <col min="1560" max="1561" width="11.7109375" style="211" customWidth="1"/>
    <col min="1562" max="1562" width="12.42578125" style="211" customWidth="1"/>
    <col min="1563" max="1563" width="10.140625" style="211" customWidth="1"/>
    <col min="1564" max="1564" width="9.28515625" style="211" customWidth="1"/>
    <col min="1565" max="1792" width="10.85546875" style="211"/>
    <col min="1793" max="1793" width="17.7109375" style="211" customWidth="1"/>
    <col min="1794" max="1794" width="10.85546875" style="211" customWidth="1"/>
    <col min="1795" max="1802" width="9.140625" style="211" customWidth="1"/>
    <col min="1803" max="1807" width="10.85546875" style="211" customWidth="1"/>
    <col min="1808" max="1808" width="13" style="211" customWidth="1"/>
    <col min="1809" max="1809" width="12.28515625" style="211" customWidth="1"/>
    <col min="1810" max="1811" width="16.28515625" style="211" customWidth="1"/>
    <col min="1812" max="1812" width="9.85546875" style="211" customWidth="1"/>
    <col min="1813" max="1813" width="9.7109375" style="211" customWidth="1"/>
    <col min="1814" max="1814" width="9.28515625" style="211" customWidth="1"/>
    <col min="1815" max="1815" width="9" style="211" customWidth="1"/>
    <col min="1816" max="1817" width="11.7109375" style="211" customWidth="1"/>
    <col min="1818" max="1818" width="12.42578125" style="211" customWidth="1"/>
    <col min="1819" max="1819" width="10.140625" style="211" customWidth="1"/>
    <col min="1820" max="1820" width="9.28515625" style="211" customWidth="1"/>
    <col min="1821" max="2048" width="10.85546875" style="211"/>
    <col min="2049" max="2049" width="17.7109375" style="211" customWidth="1"/>
    <col min="2050" max="2050" width="10.85546875" style="211" customWidth="1"/>
    <col min="2051" max="2058" width="9.140625" style="211" customWidth="1"/>
    <col min="2059" max="2063" width="10.85546875" style="211" customWidth="1"/>
    <col min="2064" max="2064" width="13" style="211" customWidth="1"/>
    <col min="2065" max="2065" width="12.28515625" style="211" customWidth="1"/>
    <col min="2066" max="2067" width="16.28515625" style="211" customWidth="1"/>
    <col min="2068" max="2068" width="9.85546875" style="211" customWidth="1"/>
    <col min="2069" max="2069" width="9.7109375" style="211" customWidth="1"/>
    <col min="2070" max="2070" width="9.28515625" style="211" customWidth="1"/>
    <col min="2071" max="2071" width="9" style="211" customWidth="1"/>
    <col min="2072" max="2073" width="11.7109375" style="211" customWidth="1"/>
    <col min="2074" max="2074" width="12.42578125" style="211" customWidth="1"/>
    <col min="2075" max="2075" width="10.140625" style="211" customWidth="1"/>
    <col min="2076" max="2076" width="9.28515625" style="211" customWidth="1"/>
    <col min="2077" max="2304" width="10.85546875" style="211"/>
    <col min="2305" max="2305" width="17.7109375" style="211" customWidth="1"/>
    <col min="2306" max="2306" width="10.85546875" style="211" customWidth="1"/>
    <col min="2307" max="2314" width="9.140625" style="211" customWidth="1"/>
    <col min="2315" max="2319" width="10.85546875" style="211" customWidth="1"/>
    <col min="2320" max="2320" width="13" style="211" customWidth="1"/>
    <col min="2321" max="2321" width="12.28515625" style="211" customWidth="1"/>
    <col min="2322" max="2323" width="16.28515625" style="211" customWidth="1"/>
    <col min="2324" max="2324" width="9.85546875" style="211" customWidth="1"/>
    <col min="2325" max="2325" width="9.7109375" style="211" customWidth="1"/>
    <col min="2326" max="2326" width="9.28515625" style="211" customWidth="1"/>
    <col min="2327" max="2327" width="9" style="211" customWidth="1"/>
    <col min="2328" max="2329" width="11.7109375" style="211" customWidth="1"/>
    <col min="2330" max="2330" width="12.42578125" style="211" customWidth="1"/>
    <col min="2331" max="2331" width="10.140625" style="211" customWidth="1"/>
    <col min="2332" max="2332" width="9.28515625" style="211" customWidth="1"/>
    <col min="2333" max="2560" width="10.85546875" style="211"/>
    <col min="2561" max="2561" width="17.7109375" style="211" customWidth="1"/>
    <col min="2562" max="2562" width="10.85546875" style="211" customWidth="1"/>
    <col min="2563" max="2570" width="9.140625" style="211" customWidth="1"/>
    <col min="2571" max="2575" width="10.85546875" style="211" customWidth="1"/>
    <col min="2576" max="2576" width="13" style="211" customWidth="1"/>
    <col min="2577" max="2577" width="12.28515625" style="211" customWidth="1"/>
    <col min="2578" max="2579" width="16.28515625" style="211" customWidth="1"/>
    <col min="2580" max="2580" width="9.85546875" style="211" customWidth="1"/>
    <col min="2581" max="2581" width="9.7109375" style="211" customWidth="1"/>
    <col min="2582" max="2582" width="9.28515625" style="211" customWidth="1"/>
    <col min="2583" max="2583" width="9" style="211" customWidth="1"/>
    <col min="2584" max="2585" width="11.7109375" style="211" customWidth="1"/>
    <col min="2586" max="2586" width="12.42578125" style="211" customWidth="1"/>
    <col min="2587" max="2587" width="10.140625" style="211" customWidth="1"/>
    <col min="2588" max="2588" width="9.28515625" style="211" customWidth="1"/>
    <col min="2589" max="2816" width="10.85546875" style="211"/>
    <col min="2817" max="2817" width="17.7109375" style="211" customWidth="1"/>
    <col min="2818" max="2818" width="10.85546875" style="211" customWidth="1"/>
    <col min="2819" max="2826" width="9.140625" style="211" customWidth="1"/>
    <col min="2827" max="2831" width="10.85546875" style="211" customWidth="1"/>
    <col min="2832" max="2832" width="13" style="211" customWidth="1"/>
    <col min="2833" max="2833" width="12.28515625" style="211" customWidth="1"/>
    <col min="2834" max="2835" width="16.28515625" style="211" customWidth="1"/>
    <col min="2836" max="2836" width="9.85546875" style="211" customWidth="1"/>
    <col min="2837" max="2837" width="9.7109375" style="211" customWidth="1"/>
    <col min="2838" max="2838" width="9.28515625" style="211" customWidth="1"/>
    <col min="2839" max="2839" width="9" style="211" customWidth="1"/>
    <col min="2840" max="2841" width="11.7109375" style="211" customWidth="1"/>
    <col min="2842" max="2842" width="12.42578125" style="211" customWidth="1"/>
    <col min="2843" max="2843" width="10.140625" style="211" customWidth="1"/>
    <col min="2844" max="2844" width="9.28515625" style="211" customWidth="1"/>
    <col min="2845" max="3072" width="10.85546875" style="211"/>
    <col min="3073" max="3073" width="17.7109375" style="211" customWidth="1"/>
    <col min="3074" max="3074" width="10.85546875" style="211" customWidth="1"/>
    <col min="3075" max="3082" width="9.140625" style="211" customWidth="1"/>
    <col min="3083" max="3087" width="10.85546875" style="211" customWidth="1"/>
    <col min="3088" max="3088" width="13" style="211" customWidth="1"/>
    <col min="3089" max="3089" width="12.28515625" style="211" customWidth="1"/>
    <col min="3090" max="3091" width="16.28515625" style="211" customWidth="1"/>
    <col min="3092" max="3092" width="9.85546875" style="211" customWidth="1"/>
    <col min="3093" max="3093" width="9.7109375" style="211" customWidth="1"/>
    <col min="3094" max="3094" width="9.28515625" style="211" customWidth="1"/>
    <col min="3095" max="3095" width="9" style="211" customWidth="1"/>
    <col min="3096" max="3097" width="11.7109375" style="211" customWidth="1"/>
    <col min="3098" max="3098" width="12.42578125" style="211" customWidth="1"/>
    <col min="3099" max="3099" width="10.140625" style="211" customWidth="1"/>
    <col min="3100" max="3100" width="9.28515625" style="211" customWidth="1"/>
    <col min="3101" max="3328" width="10.85546875" style="211"/>
    <col min="3329" max="3329" width="17.7109375" style="211" customWidth="1"/>
    <col min="3330" max="3330" width="10.85546875" style="211" customWidth="1"/>
    <col min="3331" max="3338" width="9.140625" style="211" customWidth="1"/>
    <col min="3339" max="3343" width="10.85546875" style="211" customWidth="1"/>
    <col min="3344" max="3344" width="13" style="211" customWidth="1"/>
    <col min="3345" max="3345" width="12.28515625" style="211" customWidth="1"/>
    <col min="3346" max="3347" width="16.28515625" style="211" customWidth="1"/>
    <col min="3348" max="3348" width="9.85546875" style="211" customWidth="1"/>
    <col min="3349" max="3349" width="9.7109375" style="211" customWidth="1"/>
    <col min="3350" max="3350" width="9.28515625" style="211" customWidth="1"/>
    <col min="3351" max="3351" width="9" style="211" customWidth="1"/>
    <col min="3352" max="3353" width="11.7109375" style="211" customWidth="1"/>
    <col min="3354" max="3354" width="12.42578125" style="211" customWidth="1"/>
    <col min="3355" max="3355" width="10.140625" style="211" customWidth="1"/>
    <col min="3356" max="3356" width="9.28515625" style="211" customWidth="1"/>
    <col min="3357" max="3584" width="10.85546875" style="211"/>
    <col min="3585" max="3585" width="17.7109375" style="211" customWidth="1"/>
    <col min="3586" max="3586" width="10.85546875" style="211" customWidth="1"/>
    <col min="3587" max="3594" width="9.140625" style="211" customWidth="1"/>
    <col min="3595" max="3599" width="10.85546875" style="211" customWidth="1"/>
    <col min="3600" max="3600" width="13" style="211" customWidth="1"/>
    <col min="3601" max="3601" width="12.28515625" style="211" customWidth="1"/>
    <col min="3602" max="3603" width="16.28515625" style="211" customWidth="1"/>
    <col min="3604" max="3604" width="9.85546875" style="211" customWidth="1"/>
    <col min="3605" max="3605" width="9.7109375" style="211" customWidth="1"/>
    <col min="3606" max="3606" width="9.28515625" style="211" customWidth="1"/>
    <col min="3607" max="3607" width="9" style="211" customWidth="1"/>
    <col min="3608" max="3609" width="11.7109375" style="211" customWidth="1"/>
    <col min="3610" max="3610" width="12.42578125" style="211" customWidth="1"/>
    <col min="3611" max="3611" width="10.140625" style="211" customWidth="1"/>
    <col min="3612" max="3612" width="9.28515625" style="211" customWidth="1"/>
    <col min="3613" max="3840" width="10.85546875" style="211"/>
    <col min="3841" max="3841" width="17.7109375" style="211" customWidth="1"/>
    <col min="3842" max="3842" width="10.85546875" style="211" customWidth="1"/>
    <col min="3843" max="3850" width="9.140625" style="211" customWidth="1"/>
    <col min="3851" max="3855" width="10.85546875" style="211" customWidth="1"/>
    <col min="3856" max="3856" width="13" style="211" customWidth="1"/>
    <col min="3857" max="3857" width="12.28515625" style="211" customWidth="1"/>
    <col min="3858" max="3859" width="16.28515625" style="211" customWidth="1"/>
    <col min="3860" max="3860" width="9.85546875" style="211" customWidth="1"/>
    <col min="3861" max="3861" width="9.7109375" style="211" customWidth="1"/>
    <col min="3862" max="3862" width="9.28515625" style="211" customWidth="1"/>
    <col min="3863" max="3863" width="9" style="211" customWidth="1"/>
    <col min="3864" max="3865" width="11.7109375" style="211" customWidth="1"/>
    <col min="3866" max="3866" width="12.42578125" style="211" customWidth="1"/>
    <col min="3867" max="3867" width="10.140625" style="211" customWidth="1"/>
    <col min="3868" max="3868" width="9.28515625" style="211" customWidth="1"/>
    <col min="3869" max="4096" width="10.85546875" style="211"/>
    <col min="4097" max="4097" width="17.7109375" style="211" customWidth="1"/>
    <col min="4098" max="4098" width="10.85546875" style="211" customWidth="1"/>
    <col min="4099" max="4106" width="9.140625" style="211" customWidth="1"/>
    <col min="4107" max="4111" width="10.85546875" style="211" customWidth="1"/>
    <col min="4112" max="4112" width="13" style="211" customWidth="1"/>
    <col min="4113" max="4113" width="12.28515625" style="211" customWidth="1"/>
    <col min="4114" max="4115" width="16.28515625" style="211" customWidth="1"/>
    <col min="4116" max="4116" width="9.85546875" style="211" customWidth="1"/>
    <col min="4117" max="4117" width="9.7109375" style="211" customWidth="1"/>
    <col min="4118" max="4118" width="9.28515625" style="211" customWidth="1"/>
    <col min="4119" max="4119" width="9" style="211" customWidth="1"/>
    <col min="4120" max="4121" width="11.7109375" style="211" customWidth="1"/>
    <col min="4122" max="4122" width="12.42578125" style="211" customWidth="1"/>
    <col min="4123" max="4123" width="10.140625" style="211" customWidth="1"/>
    <col min="4124" max="4124" width="9.28515625" style="211" customWidth="1"/>
    <col min="4125" max="4352" width="10.85546875" style="211"/>
    <col min="4353" max="4353" width="17.7109375" style="211" customWidth="1"/>
    <col min="4354" max="4354" width="10.85546875" style="211" customWidth="1"/>
    <col min="4355" max="4362" width="9.140625" style="211" customWidth="1"/>
    <col min="4363" max="4367" width="10.85546875" style="211" customWidth="1"/>
    <col min="4368" max="4368" width="13" style="211" customWidth="1"/>
    <col min="4369" max="4369" width="12.28515625" style="211" customWidth="1"/>
    <col min="4370" max="4371" width="16.28515625" style="211" customWidth="1"/>
    <col min="4372" max="4372" width="9.85546875" style="211" customWidth="1"/>
    <col min="4373" max="4373" width="9.7109375" style="211" customWidth="1"/>
    <col min="4374" max="4374" width="9.28515625" style="211" customWidth="1"/>
    <col min="4375" max="4375" width="9" style="211" customWidth="1"/>
    <col min="4376" max="4377" width="11.7109375" style="211" customWidth="1"/>
    <col min="4378" max="4378" width="12.42578125" style="211" customWidth="1"/>
    <col min="4379" max="4379" width="10.140625" style="211" customWidth="1"/>
    <col min="4380" max="4380" width="9.28515625" style="211" customWidth="1"/>
    <col min="4381" max="4608" width="10.85546875" style="211"/>
    <col min="4609" max="4609" width="17.7109375" style="211" customWidth="1"/>
    <col min="4610" max="4610" width="10.85546875" style="211" customWidth="1"/>
    <col min="4611" max="4618" width="9.140625" style="211" customWidth="1"/>
    <col min="4619" max="4623" width="10.85546875" style="211" customWidth="1"/>
    <col min="4624" max="4624" width="13" style="211" customWidth="1"/>
    <col min="4625" max="4625" width="12.28515625" style="211" customWidth="1"/>
    <col min="4626" max="4627" width="16.28515625" style="211" customWidth="1"/>
    <col min="4628" max="4628" width="9.85546875" style="211" customWidth="1"/>
    <col min="4629" max="4629" width="9.7109375" style="211" customWidth="1"/>
    <col min="4630" max="4630" width="9.28515625" style="211" customWidth="1"/>
    <col min="4631" max="4631" width="9" style="211" customWidth="1"/>
    <col min="4632" max="4633" width="11.7109375" style="211" customWidth="1"/>
    <col min="4634" max="4634" width="12.42578125" style="211" customWidth="1"/>
    <col min="4635" max="4635" width="10.140625" style="211" customWidth="1"/>
    <col min="4636" max="4636" width="9.28515625" style="211" customWidth="1"/>
    <col min="4637" max="4864" width="10.85546875" style="211"/>
    <col min="4865" max="4865" width="17.7109375" style="211" customWidth="1"/>
    <col min="4866" max="4866" width="10.85546875" style="211" customWidth="1"/>
    <col min="4867" max="4874" width="9.140625" style="211" customWidth="1"/>
    <col min="4875" max="4879" width="10.85546875" style="211" customWidth="1"/>
    <col min="4880" max="4880" width="13" style="211" customWidth="1"/>
    <col min="4881" max="4881" width="12.28515625" style="211" customWidth="1"/>
    <col min="4882" max="4883" width="16.28515625" style="211" customWidth="1"/>
    <col min="4884" max="4884" width="9.85546875" style="211" customWidth="1"/>
    <col min="4885" max="4885" width="9.7109375" style="211" customWidth="1"/>
    <col min="4886" max="4886" width="9.28515625" style="211" customWidth="1"/>
    <col min="4887" max="4887" width="9" style="211" customWidth="1"/>
    <col min="4888" max="4889" width="11.7109375" style="211" customWidth="1"/>
    <col min="4890" max="4890" width="12.42578125" style="211" customWidth="1"/>
    <col min="4891" max="4891" width="10.140625" style="211" customWidth="1"/>
    <col min="4892" max="4892" width="9.28515625" style="211" customWidth="1"/>
    <col min="4893" max="5120" width="10.85546875" style="211"/>
    <col min="5121" max="5121" width="17.7109375" style="211" customWidth="1"/>
    <col min="5122" max="5122" width="10.85546875" style="211" customWidth="1"/>
    <col min="5123" max="5130" width="9.140625" style="211" customWidth="1"/>
    <col min="5131" max="5135" width="10.85546875" style="211" customWidth="1"/>
    <col min="5136" max="5136" width="13" style="211" customWidth="1"/>
    <col min="5137" max="5137" width="12.28515625" style="211" customWidth="1"/>
    <col min="5138" max="5139" width="16.28515625" style="211" customWidth="1"/>
    <col min="5140" max="5140" width="9.85546875" style="211" customWidth="1"/>
    <col min="5141" max="5141" width="9.7109375" style="211" customWidth="1"/>
    <col min="5142" max="5142" width="9.28515625" style="211" customWidth="1"/>
    <col min="5143" max="5143" width="9" style="211" customWidth="1"/>
    <col min="5144" max="5145" width="11.7109375" style="211" customWidth="1"/>
    <col min="5146" max="5146" width="12.42578125" style="211" customWidth="1"/>
    <col min="5147" max="5147" width="10.140625" style="211" customWidth="1"/>
    <col min="5148" max="5148" width="9.28515625" style="211" customWidth="1"/>
    <col min="5149" max="5376" width="10.85546875" style="211"/>
    <col min="5377" max="5377" width="17.7109375" style="211" customWidth="1"/>
    <col min="5378" max="5378" width="10.85546875" style="211" customWidth="1"/>
    <col min="5379" max="5386" width="9.140625" style="211" customWidth="1"/>
    <col min="5387" max="5391" width="10.85546875" style="211" customWidth="1"/>
    <col min="5392" max="5392" width="13" style="211" customWidth="1"/>
    <col min="5393" max="5393" width="12.28515625" style="211" customWidth="1"/>
    <col min="5394" max="5395" width="16.28515625" style="211" customWidth="1"/>
    <col min="5396" max="5396" width="9.85546875" style="211" customWidth="1"/>
    <col min="5397" max="5397" width="9.7109375" style="211" customWidth="1"/>
    <col min="5398" max="5398" width="9.28515625" style="211" customWidth="1"/>
    <col min="5399" max="5399" width="9" style="211" customWidth="1"/>
    <col min="5400" max="5401" width="11.7109375" style="211" customWidth="1"/>
    <col min="5402" max="5402" width="12.42578125" style="211" customWidth="1"/>
    <col min="5403" max="5403" width="10.140625" style="211" customWidth="1"/>
    <col min="5404" max="5404" width="9.28515625" style="211" customWidth="1"/>
    <col min="5405" max="5632" width="10.85546875" style="211"/>
    <col min="5633" max="5633" width="17.7109375" style="211" customWidth="1"/>
    <col min="5634" max="5634" width="10.85546875" style="211" customWidth="1"/>
    <col min="5635" max="5642" width="9.140625" style="211" customWidth="1"/>
    <col min="5643" max="5647" width="10.85546875" style="211" customWidth="1"/>
    <col min="5648" max="5648" width="13" style="211" customWidth="1"/>
    <col min="5649" max="5649" width="12.28515625" style="211" customWidth="1"/>
    <col min="5650" max="5651" width="16.28515625" style="211" customWidth="1"/>
    <col min="5652" max="5652" width="9.85546875" style="211" customWidth="1"/>
    <col min="5653" max="5653" width="9.7109375" style="211" customWidth="1"/>
    <col min="5654" max="5654" width="9.28515625" style="211" customWidth="1"/>
    <col min="5655" max="5655" width="9" style="211" customWidth="1"/>
    <col min="5656" max="5657" width="11.7109375" style="211" customWidth="1"/>
    <col min="5658" max="5658" width="12.42578125" style="211" customWidth="1"/>
    <col min="5659" max="5659" width="10.140625" style="211" customWidth="1"/>
    <col min="5660" max="5660" width="9.28515625" style="211" customWidth="1"/>
    <col min="5661" max="5888" width="10.85546875" style="211"/>
    <col min="5889" max="5889" width="17.7109375" style="211" customWidth="1"/>
    <col min="5890" max="5890" width="10.85546875" style="211" customWidth="1"/>
    <col min="5891" max="5898" width="9.140625" style="211" customWidth="1"/>
    <col min="5899" max="5903" width="10.85546875" style="211" customWidth="1"/>
    <col min="5904" max="5904" width="13" style="211" customWidth="1"/>
    <col min="5905" max="5905" width="12.28515625" style="211" customWidth="1"/>
    <col min="5906" max="5907" width="16.28515625" style="211" customWidth="1"/>
    <col min="5908" max="5908" width="9.85546875" style="211" customWidth="1"/>
    <col min="5909" max="5909" width="9.7109375" style="211" customWidth="1"/>
    <col min="5910" max="5910" width="9.28515625" style="211" customWidth="1"/>
    <col min="5911" max="5911" width="9" style="211" customWidth="1"/>
    <col min="5912" max="5913" width="11.7109375" style="211" customWidth="1"/>
    <col min="5914" max="5914" width="12.42578125" style="211" customWidth="1"/>
    <col min="5915" max="5915" width="10.140625" style="211" customWidth="1"/>
    <col min="5916" max="5916" width="9.28515625" style="211" customWidth="1"/>
    <col min="5917" max="6144" width="10.85546875" style="211"/>
    <col min="6145" max="6145" width="17.7109375" style="211" customWidth="1"/>
    <col min="6146" max="6146" width="10.85546875" style="211" customWidth="1"/>
    <col min="6147" max="6154" width="9.140625" style="211" customWidth="1"/>
    <col min="6155" max="6159" width="10.85546875" style="211" customWidth="1"/>
    <col min="6160" max="6160" width="13" style="211" customWidth="1"/>
    <col min="6161" max="6161" width="12.28515625" style="211" customWidth="1"/>
    <col min="6162" max="6163" width="16.28515625" style="211" customWidth="1"/>
    <col min="6164" max="6164" width="9.85546875" style="211" customWidth="1"/>
    <col min="6165" max="6165" width="9.7109375" style="211" customWidth="1"/>
    <col min="6166" max="6166" width="9.28515625" style="211" customWidth="1"/>
    <col min="6167" max="6167" width="9" style="211" customWidth="1"/>
    <col min="6168" max="6169" width="11.7109375" style="211" customWidth="1"/>
    <col min="6170" max="6170" width="12.42578125" style="211" customWidth="1"/>
    <col min="6171" max="6171" width="10.140625" style="211" customWidth="1"/>
    <col min="6172" max="6172" width="9.28515625" style="211" customWidth="1"/>
    <col min="6173" max="6400" width="10.85546875" style="211"/>
    <col min="6401" max="6401" width="17.7109375" style="211" customWidth="1"/>
    <col min="6402" max="6402" width="10.85546875" style="211" customWidth="1"/>
    <col min="6403" max="6410" width="9.140625" style="211" customWidth="1"/>
    <col min="6411" max="6415" width="10.85546875" style="211" customWidth="1"/>
    <col min="6416" max="6416" width="13" style="211" customWidth="1"/>
    <col min="6417" max="6417" width="12.28515625" style="211" customWidth="1"/>
    <col min="6418" max="6419" width="16.28515625" style="211" customWidth="1"/>
    <col min="6420" max="6420" width="9.85546875" style="211" customWidth="1"/>
    <col min="6421" max="6421" width="9.7109375" style="211" customWidth="1"/>
    <col min="6422" max="6422" width="9.28515625" style="211" customWidth="1"/>
    <col min="6423" max="6423" width="9" style="211" customWidth="1"/>
    <col min="6424" max="6425" width="11.7109375" style="211" customWidth="1"/>
    <col min="6426" max="6426" width="12.42578125" style="211" customWidth="1"/>
    <col min="6427" max="6427" width="10.140625" style="211" customWidth="1"/>
    <col min="6428" max="6428" width="9.28515625" style="211" customWidth="1"/>
    <col min="6429" max="6656" width="10.85546875" style="211"/>
    <col min="6657" max="6657" width="17.7109375" style="211" customWidth="1"/>
    <col min="6658" max="6658" width="10.85546875" style="211" customWidth="1"/>
    <col min="6659" max="6666" width="9.140625" style="211" customWidth="1"/>
    <col min="6667" max="6671" width="10.85546875" style="211" customWidth="1"/>
    <col min="6672" max="6672" width="13" style="211" customWidth="1"/>
    <col min="6673" max="6673" width="12.28515625" style="211" customWidth="1"/>
    <col min="6674" max="6675" width="16.28515625" style="211" customWidth="1"/>
    <col min="6676" max="6676" width="9.85546875" style="211" customWidth="1"/>
    <col min="6677" max="6677" width="9.7109375" style="211" customWidth="1"/>
    <col min="6678" max="6678" width="9.28515625" style="211" customWidth="1"/>
    <col min="6679" max="6679" width="9" style="211" customWidth="1"/>
    <col min="6680" max="6681" width="11.7109375" style="211" customWidth="1"/>
    <col min="6682" max="6682" width="12.42578125" style="211" customWidth="1"/>
    <col min="6683" max="6683" width="10.140625" style="211" customWidth="1"/>
    <col min="6684" max="6684" width="9.28515625" style="211" customWidth="1"/>
    <col min="6685" max="6912" width="10.85546875" style="211"/>
    <col min="6913" max="6913" width="17.7109375" style="211" customWidth="1"/>
    <col min="6914" max="6914" width="10.85546875" style="211" customWidth="1"/>
    <col min="6915" max="6922" width="9.140625" style="211" customWidth="1"/>
    <col min="6923" max="6927" width="10.85546875" style="211" customWidth="1"/>
    <col min="6928" max="6928" width="13" style="211" customWidth="1"/>
    <col min="6929" max="6929" width="12.28515625" style="211" customWidth="1"/>
    <col min="6930" max="6931" width="16.28515625" style="211" customWidth="1"/>
    <col min="6932" max="6932" width="9.85546875" style="211" customWidth="1"/>
    <col min="6933" max="6933" width="9.7109375" style="211" customWidth="1"/>
    <col min="6934" max="6934" width="9.28515625" style="211" customWidth="1"/>
    <col min="6935" max="6935" width="9" style="211" customWidth="1"/>
    <col min="6936" max="6937" width="11.7109375" style="211" customWidth="1"/>
    <col min="6938" max="6938" width="12.42578125" style="211" customWidth="1"/>
    <col min="6939" max="6939" width="10.140625" style="211" customWidth="1"/>
    <col min="6940" max="6940" width="9.28515625" style="211" customWidth="1"/>
    <col min="6941" max="7168" width="10.85546875" style="211"/>
    <col min="7169" max="7169" width="17.7109375" style="211" customWidth="1"/>
    <col min="7170" max="7170" width="10.85546875" style="211" customWidth="1"/>
    <col min="7171" max="7178" width="9.140625" style="211" customWidth="1"/>
    <col min="7179" max="7183" width="10.85546875" style="211" customWidth="1"/>
    <col min="7184" max="7184" width="13" style="211" customWidth="1"/>
    <col min="7185" max="7185" width="12.28515625" style="211" customWidth="1"/>
    <col min="7186" max="7187" width="16.28515625" style="211" customWidth="1"/>
    <col min="7188" max="7188" width="9.85546875" style="211" customWidth="1"/>
    <col min="7189" max="7189" width="9.7109375" style="211" customWidth="1"/>
    <col min="7190" max="7190" width="9.28515625" style="211" customWidth="1"/>
    <col min="7191" max="7191" width="9" style="211" customWidth="1"/>
    <col min="7192" max="7193" width="11.7109375" style="211" customWidth="1"/>
    <col min="7194" max="7194" width="12.42578125" style="211" customWidth="1"/>
    <col min="7195" max="7195" width="10.140625" style="211" customWidth="1"/>
    <col min="7196" max="7196" width="9.28515625" style="211" customWidth="1"/>
    <col min="7197" max="7424" width="10.85546875" style="211"/>
    <col min="7425" max="7425" width="17.7109375" style="211" customWidth="1"/>
    <col min="7426" max="7426" width="10.85546875" style="211" customWidth="1"/>
    <col min="7427" max="7434" width="9.140625" style="211" customWidth="1"/>
    <col min="7435" max="7439" width="10.85546875" style="211" customWidth="1"/>
    <col min="7440" max="7440" width="13" style="211" customWidth="1"/>
    <col min="7441" max="7441" width="12.28515625" style="211" customWidth="1"/>
    <col min="7442" max="7443" width="16.28515625" style="211" customWidth="1"/>
    <col min="7444" max="7444" width="9.85546875" style="211" customWidth="1"/>
    <col min="7445" max="7445" width="9.7109375" style="211" customWidth="1"/>
    <col min="7446" max="7446" width="9.28515625" style="211" customWidth="1"/>
    <col min="7447" max="7447" width="9" style="211" customWidth="1"/>
    <col min="7448" max="7449" width="11.7109375" style="211" customWidth="1"/>
    <col min="7450" max="7450" width="12.42578125" style="211" customWidth="1"/>
    <col min="7451" max="7451" width="10.140625" style="211" customWidth="1"/>
    <col min="7452" max="7452" width="9.28515625" style="211" customWidth="1"/>
    <col min="7453" max="7680" width="10.85546875" style="211"/>
    <col min="7681" max="7681" width="17.7109375" style="211" customWidth="1"/>
    <col min="7682" max="7682" width="10.85546875" style="211" customWidth="1"/>
    <col min="7683" max="7690" width="9.140625" style="211" customWidth="1"/>
    <col min="7691" max="7695" width="10.85546875" style="211" customWidth="1"/>
    <col min="7696" max="7696" width="13" style="211" customWidth="1"/>
    <col min="7697" max="7697" width="12.28515625" style="211" customWidth="1"/>
    <col min="7698" max="7699" width="16.28515625" style="211" customWidth="1"/>
    <col min="7700" max="7700" width="9.85546875" style="211" customWidth="1"/>
    <col min="7701" max="7701" width="9.7109375" style="211" customWidth="1"/>
    <col min="7702" max="7702" width="9.28515625" style="211" customWidth="1"/>
    <col min="7703" max="7703" width="9" style="211" customWidth="1"/>
    <col min="7704" max="7705" width="11.7109375" style="211" customWidth="1"/>
    <col min="7706" max="7706" width="12.42578125" style="211" customWidth="1"/>
    <col min="7707" max="7707" width="10.140625" style="211" customWidth="1"/>
    <col min="7708" max="7708" width="9.28515625" style="211" customWidth="1"/>
    <col min="7709" max="7936" width="10.85546875" style="211"/>
    <col min="7937" max="7937" width="17.7109375" style="211" customWidth="1"/>
    <col min="7938" max="7938" width="10.85546875" style="211" customWidth="1"/>
    <col min="7939" max="7946" width="9.140625" style="211" customWidth="1"/>
    <col min="7947" max="7951" width="10.85546875" style="211" customWidth="1"/>
    <col min="7952" max="7952" width="13" style="211" customWidth="1"/>
    <col min="7953" max="7953" width="12.28515625" style="211" customWidth="1"/>
    <col min="7954" max="7955" width="16.28515625" style="211" customWidth="1"/>
    <col min="7956" max="7956" width="9.85546875" style="211" customWidth="1"/>
    <col min="7957" max="7957" width="9.7109375" style="211" customWidth="1"/>
    <col min="7958" max="7958" width="9.28515625" style="211" customWidth="1"/>
    <col min="7959" max="7959" width="9" style="211" customWidth="1"/>
    <col min="7960" max="7961" width="11.7109375" style="211" customWidth="1"/>
    <col min="7962" max="7962" width="12.42578125" style="211" customWidth="1"/>
    <col min="7963" max="7963" width="10.140625" style="211" customWidth="1"/>
    <col min="7964" max="7964" width="9.28515625" style="211" customWidth="1"/>
    <col min="7965" max="8192" width="10.85546875" style="211"/>
    <col min="8193" max="8193" width="17.7109375" style="211" customWidth="1"/>
    <col min="8194" max="8194" width="10.85546875" style="211" customWidth="1"/>
    <col min="8195" max="8202" width="9.140625" style="211" customWidth="1"/>
    <col min="8203" max="8207" width="10.85546875" style="211" customWidth="1"/>
    <col min="8208" max="8208" width="13" style="211" customWidth="1"/>
    <col min="8209" max="8209" width="12.28515625" style="211" customWidth="1"/>
    <col min="8210" max="8211" width="16.28515625" style="211" customWidth="1"/>
    <col min="8212" max="8212" width="9.85546875" style="211" customWidth="1"/>
    <col min="8213" max="8213" width="9.7109375" style="211" customWidth="1"/>
    <col min="8214" max="8214" width="9.28515625" style="211" customWidth="1"/>
    <col min="8215" max="8215" width="9" style="211" customWidth="1"/>
    <col min="8216" max="8217" width="11.7109375" style="211" customWidth="1"/>
    <col min="8218" max="8218" width="12.42578125" style="211" customWidth="1"/>
    <col min="8219" max="8219" width="10.140625" style="211" customWidth="1"/>
    <col min="8220" max="8220" width="9.28515625" style="211" customWidth="1"/>
    <col min="8221" max="8448" width="10.85546875" style="211"/>
    <col min="8449" max="8449" width="17.7109375" style="211" customWidth="1"/>
    <col min="8450" max="8450" width="10.85546875" style="211" customWidth="1"/>
    <col min="8451" max="8458" width="9.140625" style="211" customWidth="1"/>
    <col min="8459" max="8463" width="10.85546875" style="211" customWidth="1"/>
    <col min="8464" max="8464" width="13" style="211" customWidth="1"/>
    <col min="8465" max="8465" width="12.28515625" style="211" customWidth="1"/>
    <col min="8466" max="8467" width="16.28515625" style="211" customWidth="1"/>
    <col min="8468" max="8468" width="9.85546875" style="211" customWidth="1"/>
    <col min="8469" max="8469" width="9.7109375" style="211" customWidth="1"/>
    <col min="8470" max="8470" width="9.28515625" style="211" customWidth="1"/>
    <col min="8471" max="8471" width="9" style="211" customWidth="1"/>
    <col min="8472" max="8473" width="11.7109375" style="211" customWidth="1"/>
    <col min="8474" max="8474" width="12.42578125" style="211" customWidth="1"/>
    <col min="8475" max="8475" width="10.140625" style="211" customWidth="1"/>
    <col min="8476" max="8476" width="9.28515625" style="211" customWidth="1"/>
    <col min="8477" max="8704" width="10.85546875" style="211"/>
    <col min="8705" max="8705" width="17.7109375" style="211" customWidth="1"/>
    <col min="8706" max="8706" width="10.85546875" style="211" customWidth="1"/>
    <col min="8707" max="8714" width="9.140625" style="211" customWidth="1"/>
    <col min="8715" max="8719" width="10.85546875" style="211" customWidth="1"/>
    <col min="8720" max="8720" width="13" style="211" customWidth="1"/>
    <col min="8721" max="8721" width="12.28515625" style="211" customWidth="1"/>
    <col min="8722" max="8723" width="16.28515625" style="211" customWidth="1"/>
    <col min="8724" max="8724" width="9.85546875" style="211" customWidth="1"/>
    <col min="8725" max="8725" width="9.7109375" style="211" customWidth="1"/>
    <col min="8726" max="8726" width="9.28515625" style="211" customWidth="1"/>
    <col min="8727" max="8727" width="9" style="211" customWidth="1"/>
    <col min="8728" max="8729" width="11.7109375" style="211" customWidth="1"/>
    <col min="8730" max="8730" width="12.42578125" style="211" customWidth="1"/>
    <col min="8731" max="8731" width="10.140625" style="211" customWidth="1"/>
    <col min="8732" max="8732" width="9.28515625" style="211" customWidth="1"/>
    <col min="8733" max="8960" width="10.85546875" style="211"/>
    <col min="8961" max="8961" width="17.7109375" style="211" customWidth="1"/>
    <col min="8962" max="8962" width="10.85546875" style="211" customWidth="1"/>
    <col min="8963" max="8970" width="9.140625" style="211" customWidth="1"/>
    <col min="8971" max="8975" width="10.85546875" style="211" customWidth="1"/>
    <col min="8976" max="8976" width="13" style="211" customWidth="1"/>
    <col min="8977" max="8977" width="12.28515625" style="211" customWidth="1"/>
    <col min="8978" max="8979" width="16.28515625" style="211" customWidth="1"/>
    <col min="8980" max="8980" width="9.85546875" style="211" customWidth="1"/>
    <col min="8981" max="8981" width="9.7109375" style="211" customWidth="1"/>
    <col min="8982" max="8982" width="9.28515625" style="211" customWidth="1"/>
    <col min="8983" max="8983" width="9" style="211" customWidth="1"/>
    <col min="8984" max="8985" width="11.7109375" style="211" customWidth="1"/>
    <col min="8986" max="8986" width="12.42578125" style="211" customWidth="1"/>
    <col min="8987" max="8987" width="10.140625" style="211" customWidth="1"/>
    <col min="8988" max="8988" width="9.28515625" style="211" customWidth="1"/>
    <col min="8989" max="9216" width="10.85546875" style="211"/>
    <col min="9217" max="9217" width="17.7109375" style="211" customWidth="1"/>
    <col min="9218" max="9218" width="10.85546875" style="211" customWidth="1"/>
    <col min="9219" max="9226" width="9.140625" style="211" customWidth="1"/>
    <col min="9227" max="9231" width="10.85546875" style="211" customWidth="1"/>
    <col min="9232" max="9232" width="13" style="211" customWidth="1"/>
    <col min="9233" max="9233" width="12.28515625" style="211" customWidth="1"/>
    <col min="9234" max="9235" width="16.28515625" style="211" customWidth="1"/>
    <col min="9236" max="9236" width="9.85546875" style="211" customWidth="1"/>
    <col min="9237" max="9237" width="9.7109375" style="211" customWidth="1"/>
    <col min="9238" max="9238" width="9.28515625" style="211" customWidth="1"/>
    <col min="9239" max="9239" width="9" style="211" customWidth="1"/>
    <col min="9240" max="9241" width="11.7109375" style="211" customWidth="1"/>
    <col min="9242" max="9242" width="12.42578125" style="211" customWidth="1"/>
    <col min="9243" max="9243" width="10.140625" style="211" customWidth="1"/>
    <col min="9244" max="9244" width="9.28515625" style="211" customWidth="1"/>
    <col min="9245" max="9472" width="10.85546875" style="211"/>
    <col min="9473" max="9473" width="17.7109375" style="211" customWidth="1"/>
    <col min="9474" max="9474" width="10.85546875" style="211" customWidth="1"/>
    <col min="9475" max="9482" width="9.140625" style="211" customWidth="1"/>
    <col min="9483" max="9487" width="10.85546875" style="211" customWidth="1"/>
    <col min="9488" max="9488" width="13" style="211" customWidth="1"/>
    <col min="9489" max="9489" width="12.28515625" style="211" customWidth="1"/>
    <col min="9490" max="9491" width="16.28515625" style="211" customWidth="1"/>
    <col min="9492" max="9492" width="9.85546875" style="211" customWidth="1"/>
    <col min="9493" max="9493" width="9.7109375" style="211" customWidth="1"/>
    <col min="9494" max="9494" width="9.28515625" style="211" customWidth="1"/>
    <col min="9495" max="9495" width="9" style="211" customWidth="1"/>
    <col min="9496" max="9497" width="11.7109375" style="211" customWidth="1"/>
    <col min="9498" max="9498" width="12.42578125" style="211" customWidth="1"/>
    <col min="9499" max="9499" width="10.140625" style="211" customWidth="1"/>
    <col min="9500" max="9500" width="9.28515625" style="211" customWidth="1"/>
    <col min="9501" max="9728" width="10.85546875" style="211"/>
    <col min="9729" max="9729" width="17.7109375" style="211" customWidth="1"/>
    <col min="9730" max="9730" width="10.85546875" style="211" customWidth="1"/>
    <col min="9731" max="9738" width="9.140625" style="211" customWidth="1"/>
    <col min="9739" max="9743" width="10.85546875" style="211" customWidth="1"/>
    <col min="9744" max="9744" width="13" style="211" customWidth="1"/>
    <col min="9745" max="9745" width="12.28515625" style="211" customWidth="1"/>
    <col min="9746" max="9747" width="16.28515625" style="211" customWidth="1"/>
    <col min="9748" max="9748" width="9.85546875" style="211" customWidth="1"/>
    <col min="9749" max="9749" width="9.7109375" style="211" customWidth="1"/>
    <col min="9750" max="9750" width="9.28515625" style="211" customWidth="1"/>
    <col min="9751" max="9751" width="9" style="211" customWidth="1"/>
    <col min="9752" max="9753" width="11.7109375" style="211" customWidth="1"/>
    <col min="9754" max="9754" width="12.42578125" style="211" customWidth="1"/>
    <col min="9755" max="9755" width="10.140625" style="211" customWidth="1"/>
    <col min="9756" max="9756" width="9.28515625" style="211" customWidth="1"/>
    <col min="9757" max="9984" width="10.85546875" style="211"/>
    <col min="9985" max="9985" width="17.7109375" style="211" customWidth="1"/>
    <col min="9986" max="9986" width="10.85546875" style="211" customWidth="1"/>
    <col min="9987" max="9994" width="9.140625" style="211" customWidth="1"/>
    <col min="9995" max="9999" width="10.85546875" style="211" customWidth="1"/>
    <col min="10000" max="10000" width="13" style="211" customWidth="1"/>
    <col min="10001" max="10001" width="12.28515625" style="211" customWidth="1"/>
    <col min="10002" max="10003" width="16.28515625" style="211" customWidth="1"/>
    <col min="10004" max="10004" width="9.85546875" style="211" customWidth="1"/>
    <col min="10005" max="10005" width="9.7109375" style="211" customWidth="1"/>
    <col min="10006" max="10006" width="9.28515625" style="211" customWidth="1"/>
    <col min="10007" max="10007" width="9" style="211" customWidth="1"/>
    <col min="10008" max="10009" width="11.7109375" style="211" customWidth="1"/>
    <col min="10010" max="10010" width="12.42578125" style="211" customWidth="1"/>
    <col min="10011" max="10011" width="10.140625" style="211" customWidth="1"/>
    <col min="10012" max="10012" width="9.28515625" style="211" customWidth="1"/>
    <col min="10013" max="10240" width="10.85546875" style="211"/>
    <col min="10241" max="10241" width="17.7109375" style="211" customWidth="1"/>
    <col min="10242" max="10242" width="10.85546875" style="211" customWidth="1"/>
    <col min="10243" max="10250" width="9.140625" style="211" customWidth="1"/>
    <col min="10251" max="10255" width="10.85546875" style="211" customWidth="1"/>
    <col min="10256" max="10256" width="13" style="211" customWidth="1"/>
    <col min="10257" max="10257" width="12.28515625" style="211" customWidth="1"/>
    <col min="10258" max="10259" width="16.28515625" style="211" customWidth="1"/>
    <col min="10260" max="10260" width="9.85546875" style="211" customWidth="1"/>
    <col min="10261" max="10261" width="9.7109375" style="211" customWidth="1"/>
    <col min="10262" max="10262" width="9.28515625" style="211" customWidth="1"/>
    <col min="10263" max="10263" width="9" style="211" customWidth="1"/>
    <col min="10264" max="10265" width="11.7109375" style="211" customWidth="1"/>
    <col min="10266" max="10266" width="12.42578125" style="211" customWidth="1"/>
    <col min="10267" max="10267" width="10.140625" style="211" customWidth="1"/>
    <col min="10268" max="10268" width="9.28515625" style="211" customWidth="1"/>
    <col min="10269" max="10496" width="10.85546875" style="211"/>
    <col min="10497" max="10497" width="17.7109375" style="211" customWidth="1"/>
    <col min="10498" max="10498" width="10.85546875" style="211" customWidth="1"/>
    <col min="10499" max="10506" width="9.140625" style="211" customWidth="1"/>
    <col min="10507" max="10511" width="10.85546875" style="211" customWidth="1"/>
    <col min="10512" max="10512" width="13" style="211" customWidth="1"/>
    <col min="10513" max="10513" width="12.28515625" style="211" customWidth="1"/>
    <col min="10514" max="10515" width="16.28515625" style="211" customWidth="1"/>
    <col min="10516" max="10516" width="9.85546875" style="211" customWidth="1"/>
    <col min="10517" max="10517" width="9.7109375" style="211" customWidth="1"/>
    <col min="10518" max="10518" width="9.28515625" style="211" customWidth="1"/>
    <col min="10519" max="10519" width="9" style="211" customWidth="1"/>
    <col min="10520" max="10521" width="11.7109375" style="211" customWidth="1"/>
    <col min="10522" max="10522" width="12.42578125" style="211" customWidth="1"/>
    <col min="10523" max="10523" width="10.140625" style="211" customWidth="1"/>
    <col min="10524" max="10524" width="9.28515625" style="211" customWidth="1"/>
    <col min="10525" max="10752" width="10.85546875" style="211"/>
    <col min="10753" max="10753" width="17.7109375" style="211" customWidth="1"/>
    <col min="10754" max="10754" width="10.85546875" style="211" customWidth="1"/>
    <col min="10755" max="10762" width="9.140625" style="211" customWidth="1"/>
    <col min="10763" max="10767" width="10.85546875" style="211" customWidth="1"/>
    <col min="10768" max="10768" width="13" style="211" customWidth="1"/>
    <col min="10769" max="10769" width="12.28515625" style="211" customWidth="1"/>
    <col min="10770" max="10771" width="16.28515625" style="211" customWidth="1"/>
    <col min="10772" max="10772" width="9.85546875" style="211" customWidth="1"/>
    <col min="10773" max="10773" width="9.7109375" style="211" customWidth="1"/>
    <col min="10774" max="10774" width="9.28515625" style="211" customWidth="1"/>
    <col min="10775" max="10775" width="9" style="211" customWidth="1"/>
    <col min="10776" max="10777" width="11.7109375" style="211" customWidth="1"/>
    <col min="10778" max="10778" width="12.42578125" style="211" customWidth="1"/>
    <col min="10779" max="10779" width="10.140625" style="211" customWidth="1"/>
    <col min="10780" max="10780" width="9.28515625" style="211" customWidth="1"/>
    <col min="10781" max="11008" width="10.85546875" style="211"/>
    <col min="11009" max="11009" width="17.7109375" style="211" customWidth="1"/>
    <col min="11010" max="11010" width="10.85546875" style="211" customWidth="1"/>
    <col min="11011" max="11018" width="9.140625" style="211" customWidth="1"/>
    <col min="11019" max="11023" width="10.85546875" style="211" customWidth="1"/>
    <col min="11024" max="11024" width="13" style="211" customWidth="1"/>
    <col min="11025" max="11025" width="12.28515625" style="211" customWidth="1"/>
    <col min="11026" max="11027" width="16.28515625" style="211" customWidth="1"/>
    <col min="11028" max="11028" width="9.85546875" style="211" customWidth="1"/>
    <col min="11029" max="11029" width="9.7109375" style="211" customWidth="1"/>
    <col min="11030" max="11030" width="9.28515625" style="211" customWidth="1"/>
    <col min="11031" max="11031" width="9" style="211" customWidth="1"/>
    <col min="11032" max="11033" width="11.7109375" style="211" customWidth="1"/>
    <col min="11034" max="11034" width="12.42578125" style="211" customWidth="1"/>
    <col min="11035" max="11035" width="10.140625" style="211" customWidth="1"/>
    <col min="11036" max="11036" width="9.28515625" style="211" customWidth="1"/>
    <col min="11037" max="11264" width="10.85546875" style="211"/>
    <col min="11265" max="11265" width="17.7109375" style="211" customWidth="1"/>
    <col min="11266" max="11266" width="10.85546875" style="211" customWidth="1"/>
    <col min="11267" max="11274" width="9.140625" style="211" customWidth="1"/>
    <col min="11275" max="11279" width="10.85546875" style="211" customWidth="1"/>
    <col min="11280" max="11280" width="13" style="211" customWidth="1"/>
    <col min="11281" max="11281" width="12.28515625" style="211" customWidth="1"/>
    <col min="11282" max="11283" width="16.28515625" style="211" customWidth="1"/>
    <col min="11284" max="11284" width="9.85546875" style="211" customWidth="1"/>
    <col min="11285" max="11285" width="9.7109375" style="211" customWidth="1"/>
    <col min="11286" max="11286" width="9.28515625" style="211" customWidth="1"/>
    <col min="11287" max="11287" width="9" style="211" customWidth="1"/>
    <col min="11288" max="11289" width="11.7109375" style="211" customWidth="1"/>
    <col min="11290" max="11290" width="12.42578125" style="211" customWidth="1"/>
    <col min="11291" max="11291" width="10.140625" style="211" customWidth="1"/>
    <col min="11292" max="11292" width="9.28515625" style="211" customWidth="1"/>
    <col min="11293" max="11520" width="10.85546875" style="211"/>
    <col min="11521" max="11521" width="17.7109375" style="211" customWidth="1"/>
    <col min="11522" max="11522" width="10.85546875" style="211" customWidth="1"/>
    <col min="11523" max="11530" width="9.140625" style="211" customWidth="1"/>
    <col min="11531" max="11535" width="10.85546875" style="211" customWidth="1"/>
    <col min="11536" max="11536" width="13" style="211" customWidth="1"/>
    <col min="11537" max="11537" width="12.28515625" style="211" customWidth="1"/>
    <col min="11538" max="11539" width="16.28515625" style="211" customWidth="1"/>
    <col min="11540" max="11540" width="9.85546875" style="211" customWidth="1"/>
    <col min="11541" max="11541" width="9.7109375" style="211" customWidth="1"/>
    <col min="11542" max="11542" width="9.28515625" style="211" customWidth="1"/>
    <col min="11543" max="11543" width="9" style="211" customWidth="1"/>
    <col min="11544" max="11545" width="11.7109375" style="211" customWidth="1"/>
    <col min="11546" max="11546" width="12.42578125" style="211" customWidth="1"/>
    <col min="11547" max="11547" width="10.140625" style="211" customWidth="1"/>
    <col min="11548" max="11548" width="9.28515625" style="211" customWidth="1"/>
    <col min="11549" max="11776" width="10.85546875" style="211"/>
    <col min="11777" max="11777" width="17.7109375" style="211" customWidth="1"/>
    <col min="11778" max="11778" width="10.85546875" style="211" customWidth="1"/>
    <col min="11779" max="11786" width="9.140625" style="211" customWidth="1"/>
    <col min="11787" max="11791" width="10.85546875" style="211" customWidth="1"/>
    <col min="11792" max="11792" width="13" style="211" customWidth="1"/>
    <col min="11793" max="11793" width="12.28515625" style="211" customWidth="1"/>
    <col min="11794" max="11795" width="16.28515625" style="211" customWidth="1"/>
    <col min="11796" max="11796" width="9.85546875" style="211" customWidth="1"/>
    <col min="11797" max="11797" width="9.7109375" style="211" customWidth="1"/>
    <col min="11798" max="11798" width="9.28515625" style="211" customWidth="1"/>
    <col min="11799" max="11799" width="9" style="211" customWidth="1"/>
    <col min="11800" max="11801" width="11.7109375" style="211" customWidth="1"/>
    <col min="11802" max="11802" width="12.42578125" style="211" customWidth="1"/>
    <col min="11803" max="11803" width="10.140625" style="211" customWidth="1"/>
    <col min="11804" max="11804" width="9.28515625" style="211" customWidth="1"/>
    <col min="11805" max="12032" width="10.85546875" style="211"/>
    <col min="12033" max="12033" width="17.7109375" style="211" customWidth="1"/>
    <col min="12034" max="12034" width="10.85546875" style="211" customWidth="1"/>
    <col min="12035" max="12042" width="9.140625" style="211" customWidth="1"/>
    <col min="12043" max="12047" width="10.85546875" style="211" customWidth="1"/>
    <col min="12048" max="12048" width="13" style="211" customWidth="1"/>
    <col min="12049" max="12049" width="12.28515625" style="211" customWidth="1"/>
    <col min="12050" max="12051" width="16.28515625" style="211" customWidth="1"/>
    <col min="12052" max="12052" width="9.85546875" style="211" customWidth="1"/>
    <col min="12053" max="12053" width="9.7109375" style="211" customWidth="1"/>
    <col min="12054" max="12054" width="9.28515625" style="211" customWidth="1"/>
    <col min="12055" max="12055" width="9" style="211" customWidth="1"/>
    <col min="12056" max="12057" width="11.7109375" style="211" customWidth="1"/>
    <col min="12058" max="12058" width="12.42578125" style="211" customWidth="1"/>
    <col min="12059" max="12059" width="10.140625" style="211" customWidth="1"/>
    <col min="12060" max="12060" width="9.28515625" style="211" customWidth="1"/>
    <col min="12061" max="12288" width="10.85546875" style="211"/>
    <col min="12289" max="12289" width="17.7109375" style="211" customWidth="1"/>
    <col min="12290" max="12290" width="10.85546875" style="211" customWidth="1"/>
    <col min="12291" max="12298" width="9.140625" style="211" customWidth="1"/>
    <col min="12299" max="12303" width="10.85546875" style="211" customWidth="1"/>
    <col min="12304" max="12304" width="13" style="211" customWidth="1"/>
    <col min="12305" max="12305" width="12.28515625" style="211" customWidth="1"/>
    <col min="12306" max="12307" width="16.28515625" style="211" customWidth="1"/>
    <col min="12308" max="12308" width="9.85546875" style="211" customWidth="1"/>
    <col min="12309" max="12309" width="9.7109375" style="211" customWidth="1"/>
    <col min="12310" max="12310" width="9.28515625" style="211" customWidth="1"/>
    <col min="12311" max="12311" width="9" style="211" customWidth="1"/>
    <col min="12312" max="12313" width="11.7109375" style="211" customWidth="1"/>
    <col min="12314" max="12314" width="12.42578125" style="211" customWidth="1"/>
    <col min="12315" max="12315" width="10.140625" style="211" customWidth="1"/>
    <col min="12316" max="12316" width="9.28515625" style="211" customWidth="1"/>
    <col min="12317" max="12544" width="10.85546875" style="211"/>
    <col min="12545" max="12545" width="17.7109375" style="211" customWidth="1"/>
    <col min="12546" max="12546" width="10.85546875" style="211" customWidth="1"/>
    <col min="12547" max="12554" width="9.140625" style="211" customWidth="1"/>
    <col min="12555" max="12559" width="10.85546875" style="211" customWidth="1"/>
    <col min="12560" max="12560" width="13" style="211" customWidth="1"/>
    <col min="12561" max="12561" width="12.28515625" style="211" customWidth="1"/>
    <col min="12562" max="12563" width="16.28515625" style="211" customWidth="1"/>
    <col min="12564" max="12564" width="9.85546875" style="211" customWidth="1"/>
    <col min="12565" max="12565" width="9.7109375" style="211" customWidth="1"/>
    <col min="12566" max="12566" width="9.28515625" style="211" customWidth="1"/>
    <col min="12567" max="12567" width="9" style="211" customWidth="1"/>
    <col min="12568" max="12569" width="11.7109375" style="211" customWidth="1"/>
    <col min="12570" max="12570" width="12.42578125" style="211" customWidth="1"/>
    <col min="12571" max="12571" width="10.140625" style="211" customWidth="1"/>
    <col min="12572" max="12572" width="9.28515625" style="211" customWidth="1"/>
    <col min="12573" max="12800" width="10.85546875" style="211"/>
    <col min="12801" max="12801" width="17.7109375" style="211" customWidth="1"/>
    <col min="12802" max="12802" width="10.85546875" style="211" customWidth="1"/>
    <col min="12803" max="12810" width="9.140625" style="211" customWidth="1"/>
    <col min="12811" max="12815" width="10.85546875" style="211" customWidth="1"/>
    <col min="12816" max="12816" width="13" style="211" customWidth="1"/>
    <col min="12817" max="12817" width="12.28515625" style="211" customWidth="1"/>
    <col min="12818" max="12819" width="16.28515625" style="211" customWidth="1"/>
    <col min="12820" max="12820" width="9.85546875" style="211" customWidth="1"/>
    <col min="12821" max="12821" width="9.7109375" style="211" customWidth="1"/>
    <col min="12822" max="12822" width="9.28515625" style="211" customWidth="1"/>
    <col min="12823" max="12823" width="9" style="211" customWidth="1"/>
    <col min="12824" max="12825" width="11.7109375" style="211" customWidth="1"/>
    <col min="12826" max="12826" width="12.42578125" style="211" customWidth="1"/>
    <col min="12827" max="12827" width="10.140625" style="211" customWidth="1"/>
    <col min="12828" max="12828" width="9.28515625" style="211" customWidth="1"/>
    <col min="12829" max="13056" width="10.85546875" style="211"/>
    <col min="13057" max="13057" width="17.7109375" style="211" customWidth="1"/>
    <col min="13058" max="13058" width="10.85546875" style="211" customWidth="1"/>
    <col min="13059" max="13066" width="9.140625" style="211" customWidth="1"/>
    <col min="13067" max="13071" width="10.85546875" style="211" customWidth="1"/>
    <col min="13072" max="13072" width="13" style="211" customWidth="1"/>
    <col min="13073" max="13073" width="12.28515625" style="211" customWidth="1"/>
    <col min="13074" max="13075" width="16.28515625" style="211" customWidth="1"/>
    <col min="13076" max="13076" width="9.85546875" style="211" customWidth="1"/>
    <col min="13077" max="13077" width="9.7109375" style="211" customWidth="1"/>
    <col min="13078" max="13078" width="9.28515625" style="211" customWidth="1"/>
    <col min="13079" max="13079" width="9" style="211" customWidth="1"/>
    <col min="13080" max="13081" width="11.7109375" style="211" customWidth="1"/>
    <col min="13082" max="13082" width="12.42578125" style="211" customWidth="1"/>
    <col min="13083" max="13083" width="10.140625" style="211" customWidth="1"/>
    <col min="13084" max="13084" width="9.28515625" style="211" customWidth="1"/>
    <col min="13085" max="13312" width="10.85546875" style="211"/>
    <col min="13313" max="13313" width="17.7109375" style="211" customWidth="1"/>
    <col min="13314" max="13314" width="10.85546875" style="211" customWidth="1"/>
    <col min="13315" max="13322" width="9.140625" style="211" customWidth="1"/>
    <col min="13323" max="13327" width="10.85546875" style="211" customWidth="1"/>
    <col min="13328" max="13328" width="13" style="211" customWidth="1"/>
    <col min="13329" max="13329" width="12.28515625" style="211" customWidth="1"/>
    <col min="13330" max="13331" width="16.28515625" style="211" customWidth="1"/>
    <col min="13332" max="13332" width="9.85546875" style="211" customWidth="1"/>
    <col min="13333" max="13333" width="9.7109375" style="211" customWidth="1"/>
    <col min="13334" max="13334" width="9.28515625" style="211" customWidth="1"/>
    <col min="13335" max="13335" width="9" style="211" customWidth="1"/>
    <col min="13336" max="13337" width="11.7109375" style="211" customWidth="1"/>
    <col min="13338" max="13338" width="12.42578125" style="211" customWidth="1"/>
    <col min="13339" max="13339" width="10.140625" style="211" customWidth="1"/>
    <col min="13340" max="13340" width="9.28515625" style="211" customWidth="1"/>
    <col min="13341" max="13568" width="10.85546875" style="211"/>
    <col min="13569" max="13569" width="17.7109375" style="211" customWidth="1"/>
    <col min="13570" max="13570" width="10.85546875" style="211" customWidth="1"/>
    <col min="13571" max="13578" width="9.140625" style="211" customWidth="1"/>
    <col min="13579" max="13583" width="10.85546875" style="211" customWidth="1"/>
    <col min="13584" max="13584" width="13" style="211" customWidth="1"/>
    <col min="13585" max="13585" width="12.28515625" style="211" customWidth="1"/>
    <col min="13586" max="13587" width="16.28515625" style="211" customWidth="1"/>
    <col min="13588" max="13588" width="9.85546875" style="211" customWidth="1"/>
    <col min="13589" max="13589" width="9.7109375" style="211" customWidth="1"/>
    <col min="13590" max="13590" width="9.28515625" style="211" customWidth="1"/>
    <col min="13591" max="13591" width="9" style="211" customWidth="1"/>
    <col min="13592" max="13593" width="11.7109375" style="211" customWidth="1"/>
    <col min="13594" max="13594" width="12.42578125" style="211" customWidth="1"/>
    <col min="13595" max="13595" width="10.140625" style="211" customWidth="1"/>
    <col min="13596" max="13596" width="9.28515625" style="211" customWidth="1"/>
    <col min="13597" max="13824" width="10.85546875" style="211"/>
    <col min="13825" max="13825" width="17.7109375" style="211" customWidth="1"/>
    <col min="13826" max="13826" width="10.85546875" style="211" customWidth="1"/>
    <col min="13827" max="13834" width="9.140625" style="211" customWidth="1"/>
    <col min="13835" max="13839" width="10.85546875" style="211" customWidth="1"/>
    <col min="13840" max="13840" width="13" style="211" customWidth="1"/>
    <col min="13841" max="13841" width="12.28515625" style="211" customWidth="1"/>
    <col min="13842" max="13843" width="16.28515625" style="211" customWidth="1"/>
    <col min="13844" max="13844" width="9.85546875" style="211" customWidth="1"/>
    <col min="13845" max="13845" width="9.7109375" style="211" customWidth="1"/>
    <col min="13846" max="13846" width="9.28515625" style="211" customWidth="1"/>
    <col min="13847" max="13847" width="9" style="211" customWidth="1"/>
    <col min="13848" max="13849" width="11.7109375" style="211" customWidth="1"/>
    <col min="13850" max="13850" width="12.42578125" style="211" customWidth="1"/>
    <col min="13851" max="13851" width="10.140625" style="211" customWidth="1"/>
    <col min="13852" max="13852" width="9.28515625" style="211" customWidth="1"/>
    <col min="13853" max="14080" width="10.85546875" style="211"/>
    <col min="14081" max="14081" width="17.7109375" style="211" customWidth="1"/>
    <col min="14082" max="14082" width="10.85546875" style="211" customWidth="1"/>
    <col min="14083" max="14090" width="9.140625" style="211" customWidth="1"/>
    <col min="14091" max="14095" width="10.85546875" style="211" customWidth="1"/>
    <col min="14096" max="14096" width="13" style="211" customWidth="1"/>
    <col min="14097" max="14097" width="12.28515625" style="211" customWidth="1"/>
    <col min="14098" max="14099" width="16.28515625" style="211" customWidth="1"/>
    <col min="14100" max="14100" width="9.85546875" style="211" customWidth="1"/>
    <col min="14101" max="14101" width="9.7109375" style="211" customWidth="1"/>
    <col min="14102" max="14102" width="9.28515625" style="211" customWidth="1"/>
    <col min="14103" max="14103" width="9" style="211" customWidth="1"/>
    <col min="14104" max="14105" width="11.7109375" style="211" customWidth="1"/>
    <col min="14106" max="14106" width="12.42578125" style="211" customWidth="1"/>
    <col min="14107" max="14107" width="10.140625" style="211" customWidth="1"/>
    <col min="14108" max="14108" width="9.28515625" style="211" customWidth="1"/>
    <col min="14109" max="14336" width="10.85546875" style="211"/>
    <col min="14337" max="14337" width="17.7109375" style="211" customWidth="1"/>
    <col min="14338" max="14338" width="10.85546875" style="211" customWidth="1"/>
    <col min="14339" max="14346" width="9.140625" style="211" customWidth="1"/>
    <col min="14347" max="14351" width="10.85546875" style="211" customWidth="1"/>
    <col min="14352" max="14352" width="13" style="211" customWidth="1"/>
    <col min="14353" max="14353" width="12.28515625" style="211" customWidth="1"/>
    <col min="14354" max="14355" width="16.28515625" style="211" customWidth="1"/>
    <col min="14356" max="14356" width="9.85546875" style="211" customWidth="1"/>
    <col min="14357" max="14357" width="9.7109375" style="211" customWidth="1"/>
    <col min="14358" max="14358" width="9.28515625" style="211" customWidth="1"/>
    <col min="14359" max="14359" width="9" style="211" customWidth="1"/>
    <col min="14360" max="14361" width="11.7109375" style="211" customWidth="1"/>
    <col min="14362" max="14362" width="12.42578125" style="211" customWidth="1"/>
    <col min="14363" max="14363" width="10.140625" style="211" customWidth="1"/>
    <col min="14364" max="14364" width="9.28515625" style="211" customWidth="1"/>
    <col min="14365" max="14592" width="10.85546875" style="211"/>
    <col min="14593" max="14593" width="17.7109375" style="211" customWidth="1"/>
    <col min="14594" max="14594" width="10.85546875" style="211" customWidth="1"/>
    <col min="14595" max="14602" width="9.140625" style="211" customWidth="1"/>
    <col min="14603" max="14607" width="10.85546875" style="211" customWidth="1"/>
    <col min="14608" max="14608" width="13" style="211" customWidth="1"/>
    <col min="14609" max="14609" width="12.28515625" style="211" customWidth="1"/>
    <col min="14610" max="14611" width="16.28515625" style="211" customWidth="1"/>
    <col min="14612" max="14612" width="9.85546875" style="211" customWidth="1"/>
    <col min="14613" max="14613" width="9.7109375" style="211" customWidth="1"/>
    <col min="14614" max="14614" width="9.28515625" style="211" customWidth="1"/>
    <col min="14615" max="14615" width="9" style="211" customWidth="1"/>
    <col min="14616" max="14617" width="11.7109375" style="211" customWidth="1"/>
    <col min="14618" max="14618" width="12.42578125" style="211" customWidth="1"/>
    <col min="14619" max="14619" width="10.140625" style="211" customWidth="1"/>
    <col min="14620" max="14620" width="9.28515625" style="211" customWidth="1"/>
    <col min="14621" max="14848" width="10.85546875" style="211"/>
    <col min="14849" max="14849" width="17.7109375" style="211" customWidth="1"/>
    <col min="14850" max="14850" width="10.85546875" style="211" customWidth="1"/>
    <col min="14851" max="14858" width="9.140625" style="211" customWidth="1"/>
    <col min="14859" max="14863" width="10.85546875" style="211" customWidth="1"/>
    <col min="14864" max="14864" width="13" style="211" customWidth="1"/>
    <col min="14865" max="14865" width="12.28515625" style="211" customWidth="1"/>
    <col min="14866" max="14867" width="16.28515625" style="211" customWidth="1"/>
    <col min="14868" max="14868" width="9.85546875" style="211" customWidth="1"/>
    <col min="14869" max="14869" width="9.7109375" style="211" customWidth="1"/>
    <col min="14870" max="14870" width="9.28515625" style="211" customWidth="1"/>
    <col min="14871" max="14871" width="9" style="211" customWidth="1"/>
    <col min="14872" max="14873" width="11.7109375" style="211" customWidth="1"/>
    <col min="14874" max="14874" width="12.42578125" style="211" customWidth="1"/>
    <col min="14875" max="14875" width="10.140625" style="211" customWidth="1"/>
    <col min="14876" max="14876" width="9.28515625" style="211" customWidth="1"/>
    <col min="14877" max="15104" width="10.85546875" style="211"/>
    <col min="15105" max="15105" width="17.7109375" style="211" customWidth="1"/>
    <col min="15106" max="15106" width="10.85546875" style="211" customWidth="1"/>
    <col min="15107" max="15114" width="9.140625" style="211" customWidth="1"/>
    <col min="15115" max="15119" width="10.85546875" style="211" customWidth="1"/>
    <col min="15120" max="15120" width="13" style="211" customWidth="1"/>
    <col min="15121" max="15121" width="12.28515625" style="211" customWidth="1"/>
    <col min="15122" max="15123" width="16.28515625" style="211" customWidth="1"/>
    <col min="15124" max="15124" width="9.85546875" style="211" customWidth="1"/>
    <col min="15125" max="15125" width="9.7109375" style="211" customWidth="1"/>
    <col min="15126" max="15126" width="9.28515625" style="211" customWidth="1"/>
    <col min="15127" max="15127" width="9" style="211" customWidth="1"/>
    <col min="15128" max="15129" width="11.7109375" style="211" customWidth="1"/>
    <col min="15130" max="15130" width="12.42578125" style="211" customWidth="1"/>
    <col min="15131" max="15131" width="10.140625" style="211" customWidth="1"/>
    <col min="15132" max="15132" width="9.28515625" style="211" customWidth="1"/>
    <col min="15133" max="15360" width="10.85546875" style="211"/>
    <col min="15361" max="15361" width="17.7109375" style="211" customWidth="1"/>
    <col min="15362" max="15362" width="10.85546875" style="211" customWidth="1"/>
    <col min="15363" max="15370" width="9.140625" style="211" customWidth="1"/>
    <col min="15371" max="15375" width="10.85546875" style="211" customWidth="1"/>
    <col min="15376" max="15376" width="13" style="211" customWidth="1"/>
    <col min="15377" max="15377" width="12.28515625" style="211" customWidth="1"/>
    <col min="15378" max="15379" width="16.28515625" style="211" customWidth="1"/>
    <col min="15380" max="15380" width="9.85546875" style="211" customWidth="1"/>
    <col min="15381" max="15381" width="9.7109375" style="211" customWidth="1"/>
    <col min="15382" max="15382" width="9.28515625" style="211" customWidth="1"/>
    <col min="15383" max="15383" width="9" style="211" customWidth="1"/>
    <col min="15384" max="15385" width="11.7109375" style="211" customWidth="1"/>
    <col min="15386" max="15386" width="12.42578125" style="211" customWidth="1"/>
    <col min="15387" max="15387" width="10.140625" style="211" customWidth="1"/>
    <col min="15388" max="15388" width="9.28515625" style="211" customWidth="1"/>
    <col min="15389" max="15616" width="10.85546875" style="211"/>
    <col min="15617" max="15617" width="17.7109375" style="211" customWidth="1"/>
    <col min="15618" max="15618" width="10.85546875" style="211" customWidth="1"/>
    <col min="15619" max="15626" width="9.140625" style="211" customWidth="1"/>
    <col min="15627" max="15631" width="10.85546875" style="211" customWidth="1"/>
    <col min="15632" max="15632" width="13" style="211" customWidth="1"/>
    <col min="15633" max="15633" width="12.28515625" style="211" customWidth="1"/>
    <col min="15634" max="15635" width="16.28515625" style="211" customWidth="1"/>
    <col min="15636" max="15636" width="9.85546875" style="211" customWidth="1"/>
    <col min="15637" max="15637" width="9.7109375" style="211" customWidth="1"/>
    <col min="15638" max="15638" width="9.28515625" style="211" customWidth="1"/>
    <col min="15639" max="15639" width="9" style="211" customWidth="1"/>
    <col min="15640" max="15641" width="11.7109375" style="211" customWidth="1"/>
    <col min="15642" max="15642" width="12.42578125" style="211" customWidth="1"/>
    <col min="15643" max="15643" width="10.140625" style="211" customWidth="1"/>
    <col min="15644" max="15644" width="9.28515625" style="211" customWidth="1"/>
    <col min="15645" max="15872" width="10.85546875" style="211"/>
    <col min="15873" max="15873" width="17.7109375" style="211" customWidth="1"/>
    <col min="15874" max="15874" width="10.85546875" style="211" customWidth="1"/>
    <col min="15875" max="15882" width="9.140625" style="211" customWidth="1"/>
    <col min="15883" max="15887" width="10.85546875" style="211" customWidth="1"/>
    <col min="15888" max="15888" width="13" style="211" customWidth="1"/>
    <col min="15889" max="15889" width="12.28515625" style="211" customWidth="1"/>
    <col min="15890" max="15891" width="16.28515625" style="211" customWidth="1"/>
    <col min="15892" max="15892" width="9.85546875" style="211" customWidth="1"/>
    <col min="15893" max="15893" width="9.7109375" style="211" customWidth="1"/>
    <col min="15894" max="15894" width="9.28515625" style="211" customWidth="1"/>
    <col min="15895" max="15895" width="9" style="211" customWidth="1"/>
    <col min="15896" max="15897" width="11.7109375" style="211" customWidth="1"/>
    <col min="15898" max="15898" width="12.42578125" style="211" customWidth="1"/>
    <col min="15899" max="15899" width="10.140625" style="211" customWidth="1"/>
    <col min="15900" max="15900" width="9.28515625" style="211" customWidth="1"/>
    <col min="15901" max="16128" width="10.85546875" style="211"/>
    <col min="16129" max="16129" width="17.7109375" style="211" customWidth="1"/>
    <col min="16130" max="16130" width="10.85546875" style="211" customWidth="1"/>
    <col min="16131" max="16138" width="9.140625" style="211" customWidth="1"/>
    <col min="16139" max="16143" width="10.85546875" style="211" customWidth="1"/>
    <col min="16144" max="16144" width="13" style="211" customWidth="1"/>
    <col min="16145" max="16145" width="12.28515625" style="211" customWidth="1"/>
    <col min="16146" max="16147" width="16.28515625" style="211" customWidth="1"/>
    <col min="16148" max="16148" width="9.85546875" style="211" customWidth="1"/>
    <col min="16149" max="16149" width="9.7109375" style="211" customWidth="1"/>
    <col min="16150" max="16150" width="9.28515625" style="211" customWidth="1"/>
    <col min="16151" max="16151" width="9" style="211" customWidth="1"/>
    <col min="16152" max="16153" width="11.7109375" style="211" customWidth="1"/>
    <col min="16154" max="16154" width="12.42578125" style="211" customWidth="1"/>
    <col min="16155" max="16155" width="10.140625" style="211" customWidth="1"/>
    <col min="16156" max="16156" width="9.28515625" style="211" customWidth="1"/>
    <col min="16157" max="16384" width="10.85546875" style="211"/>
  </cols>
  <sheetData>
    <row r="1" spans="1:28" ht="21.75">
      <c r="A1" s="210"/>
      <c r="R1" s="361" t="str">
        <f>HYPERLINK("#'"&amp;"Méthodologie&amp;navigation"&amp;"'!A1","Retour Méthodologie&amp;navigation")</f>
        <v>Retour Méthodologie&amp;navigation</v>
      </c>
    </row>
    <row r="2" spans="1:28" ht="21.75">
      <c r="A2" s="210"/>
    </row>
    <row r="3" spans="1:28" ht="21.75">
      <c r="A3" s="210"/>
    </row>
    <row r="4" spans="1:28" ht="21.75">
      <c r="A4" s="210"/>
    </row>
    <row r="5" spans="1:28" ht="21.75">
      <c r="A5" s="210"/>
    </row>
    <row r="6" spans="1:28" s="213" customFormat="1" ht="18.75">
      <c r="A6" s="212" t="s">
        <v>75</v>
      </c>
      <c r="B6" s="212"/>
      <c r="T6" s="214"/>
    </row>
    <row r="7" spans="1:28" ht="16.350000000000001" customHeight="1">
      <c r="K7" s="418" t="str">
        <f>CONCATENATE("Evolution des exportations régionales de broutard de ",TEXT(G26,"0,0%")," entre 2022 et 2023")</f>
        <v>Evolution des exportations régionales de broutard de -8,4% entre 2022 et 2023</v>
      </c>
      <c r="L7" s="418"/>
      <c r="M7" s="418"/>
      <c r="N7" s="418"/>
      <c r="O7" s="418"/>
      <c r="P7" s="418"/>
      <c r="Q7" s="215"/>
    </row>
    <row r="8" spans="1:28" s="219" customFormat="1" ht="29.25" customHeight="1">
      <c r="A8" s="417" t="s">
        <v>77</v>
      </c>
      <c r="B8" s="417"/>
      <c r="C8" s="417"/>
      <c r="D8" s="417"/>
      <c r="E8" s="417"/>
      <c r="F8" s="417"/>
      <c r="G8" s="417"/>
      <c r="H8" s="216"/>
      <c r="I8" s="217"/>
      <c r="J8" s="217"/>
      <c r="K8" s="418" t="str">
        <f>CONCATENATE(TEXT(I26,"0,0%")," sur les 9 premiers mois de l'année entre 2023 et 2024")</f>
        <v>0,8% sur les 9 premiers mois de l'année entre 2023 et 2024</v>
      </c>
      <c r="L8" s="418"/>
      <c r="M8" s="418"/>
      <c r="N8" s="418"/>
      <c r="O8" s="418"/>
      <c r="P8" s="418"/>
      <c r="Q8" s="218" t="s">
        <v>76</v>
      </c>
      <c r="S8" s="220" t="s">
        <v>78</v>
      </c>
      <c r="T8" s="221"/>
      <c r="U8" s="222"/>
      <c r="V8" s="223"/>
      <c r="W8" s="223"/>
      <c r="X8" s="223"/>
      <c r="Y8" s="223"/>
      <c r="Z8" s="223"/>
      <c r="AA8" s="223"/>
      <c r="AB8" s="223"/>
    </row>
    <row r="9" spans="1:28" s="219" customFormat="1" ht="21.4" customHeight="1">
      <c r="C9" s="224"/>
      <c r="D9" s="224"/>
      <c r="E9" s="224"/>
      <c r="F9" s="224"/>
      <c r="G9" s="224"/>
      <c r="H9" s="224"/>
      <c r="L9" s="419"/>
      <c r="M9" s="419"/>
      <c r="N9" s="419"/>
      <c r="O9" s="419"/>
      <c r="P9" s="419"/>
      <c r="Q9" s="215" t="s">
        <v>79</v>
      </c>
      <c r="V9" s="225"/>
      <c r="W9" s="225"/>
      <c r="X9" s="225"/>
      <c r="Y9" s="225"/>
      <c r="Z9" s="225"/>
      <c r="AA9" s="225"/>
    </row>
    <row r="10" spans="1:28" s="219" customFormat="1" ht="27" customHeight="1">
      <c r="A10" s="420" t="s">
        <v>80</v>
      </c>
      <c r="B10" s="421" t="s">
        <v>101</v>
      </c>
      <c r="C10" s="423">
        <v>2019</v>
      </c>
      <c r="D10" s="425">
        <v>2020</v>
      </c>
      <c r="E10" s="425">
        <v>2021</v>
      </c>
      <c r="F10" s="425">
        <v>2022</v>
      </c>
      <c r="G10" s="425">
        <v>2023</v>
      </c>
      <c r="H10" s="425">
        <v>2024</v>
      </c>
      <c r="I10" s="428" t="s">
        <v>104</v>
      </c>
      <c r="J10" s="226"/>
      <c r="S10" s="430" t="s">
        <v>80</v>
      </c>
      <c r="T10" s="423" t="s">
        <v>101</v>
      </c>
      <c r="U10" s="423">
        <v>2019</v>
      </c>
      <c r="V10" s="423">
        <v>2020</v>
      </c>
      <c r="W10" s="423">
        <v>2021</v>
      </c>
      <c r="X10" s="423">
        <v>2022</v>
      </c>
      <c r="Y10" s="423">
        <v>2023</v>
      </c>
      <c r="Z10" s="433" t="s">
        <v>105</v>
      </c>
      <c r="AA10" s="426" t="s">
        <v>103</v>
      </c>
    </row>
    <row r="11" spans="1:28" s="219" customFormat="1" ht="27" customHeight="1">
      <c r="A11" s="420"/>
      <c r="B11" s="422"/>
      <c r="C11" s="424"/>
      <c r="D11" s="422"/>
      <c r="E11" s="422"/>
      <c r="F11" s="422"/>
      <c r="G11" s="422"/>
      <c r="H11" s="422"/>
      <c r="I11" s="429"/>
      <c r="J11" s="226"/>
      <c r="L11" s="432"/>
      <c r="M11" s="432"/>
      <c r="N11" s="432"/>
      <c r="S11" s="431"/>
      <c r="T11" s="424"/>
      <c r="U11" s="424"/>
      <c r="V11" s="424"/>
      <c r="W11" s="424"/>
      <c r="X11" s="424"/>
      <c r="Y11" s="424"/>
      <c r="Z11" s="434"/>
      <c r="AA11" s="427"/>
    </row>
    <row r="12" spans="1:28" s="219" customFormat="1" ht="14.85" customHeight="1">
      <c r="A12" s="227" t="s">
        <v>9</v>
      </c>
      <c r="B12" s="228">
        <f>AVERAGE(C12:E12)</f>
        <v>16357.333333333334</v>
      </c>
      <c r="C12" s="229">
        <v>16169</v>
      </c>
      <c r="D12" s="229">
        <v>17741</v>
      </c>
      <c r="E12" s="229">
        <v>15162</v>
      </c>
      <c r="F12" s="229">
        <v>14772</v>
      </c>
      <c r="G12" s="229">
        <v>15242</v>
      </c>
      <c r="H12" s="72">
        <v>15003</v>
      </c>
      <c r="I12" s="101">
        <f>H12/G12-1</f>
        <v>-1.5680356908542192E-2</v>
      </c>
      <c r="J12" s="230"/>
      <c r="K12" s="231"/>
      <c r="R12" s="438" t="s">
        <v>81</v>
      </c>
      <c r="S12" s="232" t="s">
        <v>82</v>
      </c>
      <c r="T12" s="233">
        <f>AVERAGE(U12:W12)</f>
        <v>24037.333333333332</v>
      </c>
      <c r="U12" s="234">
        <v>23195</v>
      </c>
      <c r="V12" s="233">
        <v>24977</v>
      </c>
      <c r="W12" s="234">
        <v>23940</v>
      </c>
      <c r="X12" s="235">
        <v>23429</v>
      </c>
      <c r="Y12" s="235">
        <v>20331</v>
      </c>
      <c r="Z12" s="235">
        <v>18566</v>
      </c>
      <c r="AA12" s="310">
        <f>Z12/Y12-1</f>
        <v>-8.6813240863705676E-2</v>
      </c>
      <c r="AB12" s="236"/>
    </row>
    <row r="13" spans="1:28" s="219" customFormat="1" ht="12.75">
      <c r="A13" s="227" t="s">
        <v>10</v>
      </c>
      <c r="B13" s="237">
        <f t="shared" ref="B13:B23" si="0">AVERAGE(C13:E13)</f>
        <v>16805</v>
      </c>
      <c r="C13" s="238">
        <v>16551</v>
      </c>
      <c r="D13" s="238">
        <v>17101</v>
      </c>
      <c r="E13" s="238">
        <v>16763</v>
      </c>
      <c r="F13" s="238">
        <v>18112</v>
      </c>
      <c r="G13" s="238">
        <v>15304</v>
      </c>
      <c r="H13" s="72">
        <v>14364</v>
      </c>
      <c r="I13" s="101">
        <f t="shared" ref="I13:I20" si="1">H13/G13-1</f>
        <v>-6.1421850496602204E-2</v>
      </c>
      <c r="J13" s="230"/>
      <c r="K13" s="231"/>
      <c r="R13" s="439"/>
      <c r="S13" s="240" t="s">
        <v>83</v>
      </c>
      <c r="T13" s="241">
        <f t="shared" ref="T13:T27" si="2">AVERAGE(U13:W13)</f>
        <v>11534.333333333334</v>
      </c>
      <c r="U13" s="242">
        <v>11096</v>
      </c>
      <c r="V13" s="241">
        <v>11752</v>
      </c>
      <c r="W13" s="242">
        <v>11755</v>
      </c>
      <c r="X13" s="243">
        <v>12010</v>
      </c>
      <c r="Y13" s="243">
        <v>9883</v>
      </c>
      <c r="Z13" s="243">
        <v>12012</v>
      </c>
      <c r="AA13" s="310">
        <f t="shared" ref="AA13:AA23" si="3">Z13/Y13-1</f>
        <v>0.21542041890114327</v>
      </c>
      <c r="AB13" s="236"/>
    </row>
    <row r="14" spans="1:28" s="219" customFormat="1" ht="12.75">
      <c r="A14" s="227" t="s">
        <v>11</v>
      </c>
      <c r="B14" s="237">
        <f t="shared" si="0"/>
        <v>19369.666666666668</v>
      </c>
      <c r="C14" s="238">
        <v>17888</v>
      </c>
      <c r="D14" s="238">
        <v>18650</v>
      </c>
      <c r="E14" s="238">
        <v>21571</v>
      </c>
      <c r="F14" s="238">
        <v>19461</v>
      </c>
      <c r="G14" s="238">
        <v>15679</v>
      </c>
      <c r="H14" s="72">
        <v>15360</v>
      </c>
      <c r="I14" s="101">
        <f t="shared" si="1"/>
        <v>-2.0345685311563222E-2</v>
      </c>
      <c r="J14" s="230"/>
      <c r="K14" s="231"/>
      <c r="R14" s="439"/>
      <c r="S14" s="240" t="s">
        <v>84</v>
      </c>
      <c r="T14" s="241">
        <f t="shared" si="2"/>
        <v>12586.666666666666</v>
      </c>
      <c r="U14" s="242">
        <v>12200</v>
      </c>
      <c r="V14" s="241">
        <v>12354</v>
      </c>
      <c r="W14" s="242">
        <v>13206</v>
      </c>
      <c r="X14" s="243">
        <v>12301</v>
      </c>
      <c r="Y14" s="243">
        <v>11295</v>
      </c>
      <c r="Z14" s="243">
        <v>9331</v>
      </c>
      <c r="AA14" s="310">
        <f t="shared" si="3"/>
        <v>-0.17388224878264724</v>
      </c>
      <c r="AB14" s="236"/>
    </row>
    <row r="15" spans="1:28" s="219" customFormat="1" ht="12.75">
      <c r="A15" s="227" t="s">
        <v>12</v>
      </c>
      <c r="B15" s="237">
        <f t="shared" si="0"/>
        <v>16920.333333333332</v>
      </c>
      <c r="C15" s="244">
        <v>17793</v>
      </c>
      <c r="D15" s="244">
        <v>15066</v>
      </c>
      <c r="E15" s="244">
        <v>17902</v>
      </c>
      <c r="F15" s="244">
        <v>16102</v>
      </c>
      <c r="G15" s="244">
        <v>14787</v>
      </c>
      <c r="H15" s="72">
        <v>17584</v>
      </c>
      <c r="I15" s="101">
        <f t="shared" si="1"/>
        <v>0.18915263407046723</v>
      </c>
      <c r="J15" s="230"/>
      <c r="K15" s="231"/>
      <c r="R15" s="439"/>
      <c r="S15" s="240" t="s">
        <v>85</v>
      </c>
      <c r="T15" s="241">
        <f t="shared" si="2"/>
        <v>4373.666666666667</v>
      </c>
      <c r="U15" s="242">
        <v>4117</v>
      </c>
      <c r="V15" s="241">
        <v>4409</v>
      </c>
      <c r="W15" s="242">
        <v>4595</v>
      </c>
      <c r="X15" s="243">
        <v>4605</v>
      </c>
      <c r="Y15" s="243">
        <v>4716</v>
      </c>
      <c r="Z15" s="243">
        <v>4818</v>
      </c>
      <c r="AA15" s="310">
        <f t="shared" si="3"/>
        <v>2.1628498727735312E-2</v>
      </c>
      <c r="AB15" s="236"/>
    </row>
    <row r="16" spans="1:28" s="219" customFormat="1" ht="14.85" customHeight="1">
      <c r="A16" s="227" t="s">
        <v>13</v>
      </c>
      <c r="B16" s="237">
        <f t="shared" si="0"/>
        <v>15328.333333333334</v>
      </c>
      <c r="C16" s="244">
        <v>16799</v>
      </c>
      <c r="D16" s="244">
        <v>14393</v>
      </c>
      <c r="E16" s="244">
        <v>14793</v>
      </c>
      <c r="F16" s="244">
        <v>15581</v>
      </c>
      <c r="G16" s="244">
        <v>16720</v>
      </c>
      <c r="H16" s="72">
        <v>14783</v>
      </c>
      <c r="I16" s="101">
        <f t="shared" si="1"/>
        <v>-0.1158492822966507</v>
      </c>
      <c r="J16" s="230"/>
      <c r="K16" s="231"/>
      <c r="R16" s="439" t="s">
        <v>86</v>
      </c>
      <c r="S16" s="245" t="s">
        <v>82</v>
      </c>
      <c r="T16" s="246">
        <f t="shared" si="2"/>
        <v>19231.666666666668</v>
      </c>
      <c r="U16" s="247">
        <v>19187</v>
      </c>
      <c r="V16" s="246">
        <v>18449</v>
      </c>
      <c r="W16" s="247">
        <v>20059</v>
      </c>
      <c r="X16" s="248">
        <v>19578</v>
      </c>
      <c r="Y16" s="248">
        <v>17656</v>
      </c>
      <c r="Z16" s="248">
        <v>16788</v>
      </c>
      <c r="AA16" s="311">
        <f t="shared" si="3"/>
        <v>-4.9161758042591708E-2</v>
      </c>
      <c r="AB16" s="236"/>
    </row>
    <row r="17" spans="1:28" s="219" customFormat="1" ht="12.75">
      <c r="A17" s="227" t="s">
        <v>14</v>
      </c>
      <c r="B17" s="237">
        <f t="shared" si="0"/>
        <v>13971</v>
      </c>
      <c r="C17" s="244">
        <v>11783</v>
      </c>
      <c r="D17" s="244">
        <v>14516</v>
      </c>
      <c r="E17" s="244">
        <v>15614</v>
      </c>
      <c r="F17" s="244">
        <v>15215</v>
      </c>
      <c r="G17" s="244">
        <v>13553</v>
      </c>
      <c r="H17" s="72">
        <v>12702</v>
      </c>
      <c r="I17" s="101">
        <f t="shared" si="1"/>
        <v>-6.2790526082786124E-2</v>
      </c>
      <c r="J17" s="230"/>
      <c r="K17" s="231"/>
      <c r="R17" s="439"/>
      <c r="S17" s="240" t="s">
        <v>83</v>
      </c>
      <c r="T17" s="241">
        <f t="shared" si="2"/>
        <v>12011.666666666666</v>
      </c>
      <c r="U17" s="242">
        <v>11969</v>
      </c>
      <c r="V17" s="241">
        <v>11291</v>
      </c>
      <c r="W17" s="242">
        <v>12775</v>
      </c>
      <c r="X17" s="249">
        <v>12215</v>
      </c>
      <c r="Y17" s="249">
        <v>12567</v>
      </c>
      <c r="Z17" s="249">
        <v>14831</v>
      </c>
      <c r="AA17" s="312">
        <f t="shared" si="3"/>
        <v>0.18015437256306188</v>
      </c>
      <c r="AB17" s="236"/>
    </row>
    <row r="18" spans="1:28" s="225" customFormat="1" ht="12.95" customHeight="1">
      <c r="A18" s="227" t="s">
        <v>15</v>
      </c>
      <c r="B18" s="237">
        <f t="shared" si="0"/>
        <v>11848.666666666666</v>
      </c>
      <c r="C18" s="244">
        <v>12648</v>
      </c>
      <c r="D18" s="244">
        <v>11221</v>
      </c>
      <c r="E18" s="244">
        <v>11677</v>
      </c>
      <c r="F18" s="244">
        <v>11089</v>
      </c>
      <c r="G18" s="244">
        <v>10531</v>
      </c>
      <c r="H18" s="72">
        <v>12763</v>
      </c>
      <c r="I18" s="101">
        <f t="shared" si="1"/>
        <v>0.21194568417054405</v>
      </c>
      <c r="J18" s="230"/>
      <c r="K18" s="231"/>
      <c r="R18" s="439"/>
      <c r="S18" s="240" t="s">
        <v>84</v>
      </c>
      <c r="T18" s="241">
        <f t="shared" si="2"/>
        <v>9347.6666666666661</v>
      </c>
      <c r="U18" s="242">
        <v>9325</v>
      </c>
      <c r="V18" s="241">
        <v>8832</v>
      </c>
      <c r="W18" s="242">
        <v>9886</v>
      </c>
      <c r="X18" s="249">
        <v>9262</v>
      </c>
      <c r="Y18" s="249">
        <v>8576</v>
      </c>
      <c r="Z18" s="249">
        <v>7265</v>
      </c>
      <c r="AA18" s="312">
        <f t="shared" si="3"/>
        <v>-0.15286847014925375</v>
      </c>
      <c r="AB18" s="236"/>
    </row>
    <row r="19" spans="1:28" s="219" customFormat="1" ht="12.75" customHeight="1">
      <c r="A19" s="227" t="s">
        <v>16</v>
      </c>
      <c r="B19" s="237">
        <f t="shared" si="0"/>
        <v>11534.333333333334</v>
      </c>
      <c r="C19" s="244">
        <v>11225</v>
      </c>
      <c r="D19" s="244">
        <v>10702</v>
      </c>
      <c r="E19" s="244">
        <v>12676</v>
      </c>
      <c r="F19" s="244">
        <v>14121</v>
      </c>
      <c r="G19" s="244">
        <v>11161</v>
      </c>
      <c r="H19" s="72">
        <v>10128</v>
      </c>
      <c r="I19" s="101">
        <f t="shared" si="1"/>
        <v>-9.2554430606576421E-2</v>
      </c>
      <c r="J19" s="230"/>
      <c r="K19" s="231"/>
      <c r="R19" s="440"/>
      <c r="S19" s="251" t="s">
        <v>85</v>
      </c>
      <c r="T19" s="252">
        <f t="shared" si="2"/>
        <v>5628.666666666667</v>
      </c>
      <c r="U19" s="253">
        <v>5894</v>
      </c>
      <c r="V19" s="252">
        <v>5403</v>
      </c>
      <c r="W19" s="253">
        <v>5589</v>
      </c>
      <c r="X19" s="254">
        <v>5843</v>
      </c>
      <c r="Y19" s="254">
        <v>6261</v>
      </c>
      <c r="Z19" s="254">
        <v>6185</v>
      </c>
      <c r="AA19" s="313">
        <f t="shared" si="3"/>
        <v>-1.2138636000638914E-2</v>
      </c>
      <c r="AB19" s="236"/>
    </row>
    <row r="20" spans="1:28" s="219" customFormat="1" ht="12.75" customHeight="1">
      <c r="A20" s="227" t="s">
        <v>17</v>
      </c>
      <c r="B20" s="237">
        <f t="shared" si="0"/>
        <v>17084</v>
      </c>
      <c r="C20" s="244">
        <v>16810</v>
      </c>
      <c r="D20" s="244">
        <v>18016</v>
      </c>
      <c r="E20" s="244">
        <v>16426</v>
      </c>
      <c r="F20" s="244">
        <v>16114</v>
      </c>
      <c r="G20" s="244">
        <v>15068</v>
      </c>
      <c r="H20" s="72">
        <v>16417</v>
      </c>
      <c r="I20" s="101">
        <f t="shared" si="1"/>
        <v>8.9527475444650895E-2</v>
      </c>
      <c r="J20" s="230"/>
      <c r="K20" s="231"/>
      <c r="R20" s="439" t="s">
        <v>87</v>
      </c>
      <c r="S20" s="245" t="s">
        <v>82</v>
      </c>
      <c r="T20" s="246">
        <f t="shared" si="2"/>
        <v>21021.333333333332</v>
      </c>
      <c r="U20" s="247">
        <v>20778</v>
      </c>
      <c r="V20" s="246">
        <v>20575</v>
      </c>
      <c r="W20" s="247">
        <v>21711</v>
      </c>
      <c r="X20" s="248">
        <v>22053</v>
      </c>
      <c r="Y20" s="248">
        <v>18141</v>
      </c>
      <c r="Z20" s="248">
        <v>20092</v>
      </c>
      <c r="AA20" s="311">
        <f t="shared" si="3"/>
        <v>0.1075464417617551</v>
      </c>
      <c r="AB20" s="236"/>
    </row>
    <row r="21" spans="1:28" s="219" customFormat="1" ht="12.95" customHeight="1">
      <c r="A21" s="227" t="s">
        <v>18</v>
      </c>
      <c r="B21" s="237">
        <f t="shared" si="0"/>
        <v>19051.666666666668</v>
      </c>
      <c r="C21" s="244">
        <v>20114</v>
      </c>
      <c r="D21" s="244">
        <v>19313</v>
      </c>
      <c r="E21" s="244">
        <v>17728</v>
      </c>
      <c r="F21" s="244">
        <v>17469</v>
      </c>
      <c r="G21" s="244">
        <v>15233</v>
      </c>
      <c r="H21" s="72"/>
      <c r="I21" s="101"/>
      <c r="J21" s="230"/>
      <c r="K21" s="231"/>
      <c r="R21" s="439"/>
      <c r="S21" s="240" t="s">
        <v>83</v>
      </c>
      <c r="T21" s="241">
        <f t="shared" si="2"/>
        <v>7012</v>
      </c>
      <c r="U21" s="242">
        <v>7460</v>
      </c>
      <c r="V21" s="241">
        <v>7043</v>
      </c>
      <c r="W21" s="242">
        <v>6533</v>
      </c>
      <c r="X21" s="249">
        <v>5856</v>
      </c>
      <c r="Y21" s="249">
        <v>7382</v>
      </c>
      <c r="Z21" s="249">
        <v>7694</v>
      </c>
      <c r="AA21" s="312">
        <f t="shared" si="3"/>
        <v>4.2264968843132023E-2</v>
      </c>
      <c r="AB21" s="236"/>
    </row>
    <row r="22" spans="1:28" s="219" customFormat="1" ht="12.95" customHeight="1">
      <c r="A22" s="227" t="s">
        <v>19</v>
      </c>
      <c r="B22" s="237">
        <f t="shared" si="0"/>
        <v>18297</v>
      </c>
      <c r="C22" s="244">
        <v>17304</v>
      </c>
      <c r="D22" s="244">
        <v>17190</v>
      </c>
      <c r="E22" s="244">
        <v>20397</v>
      </c>
      <c r="F22" s="244">
        <v>18617</v>
      </c>
      <c r="G22" s="244">
        <v>18286</v>
      </c>
      <c r="H22" s="72"/>
      <c r="I22" s="203"/>
      <c r="J22" s="255">
        <f>B22/E22-1</f>
        <v>-0.10295631710545672</v>
      </c>
      <c r="K22" s="231"/>
      <c r="R22" s="439"/>
      <c r="S22" s="240" t="s">
        <v>84</v>
      </c>
      <c r="T22" s="241">
        <f t="shared" si="2"/>
        <v>9461</v>
      </c>
      <c r="U22" s="242">
        <v>9377</v>
      </c>
      <c r="V22" s="241">
        <v>9469</v>
      </c>
      <c r="W22" s="242">
        <v>9537</v>
      </c>
      <c r="X22" s="249">
        <v>10347</v>
      </c>
      <c r="Y22" s="249">
        <v>8452</v>
      </c>
      <c r="Z22" s="249">
        <v>8009</v>
      </c>
      <c r="AA22" s="312">
        <f t="shared" si="3"/>
        <v>-5.2413629910080473E-2</v>
      </c>
      <c r="AB22" s="236"/>
    </row>
    <row r="23" spans="1:28" s="219" customFormat="1" ht="12.95" customHeight="1">
      <c r="A23" s="227" t="s">
        <v>20</v>
      </c>
      <c r="B23" s="237">
        <f t="shared" si="0"/>
        <v>13253</v>
      </c>
      <c r="C23" s="244">
        <v>13692</v>
      </c>
      <c r="D23" s="244">
        <v>13287</v>
      </c>
      <c r="E23" s="244">
        <v>12780</v>
      </c>
      <c r="F23" s="244">
        <v>13953</v>
      </c>
      <c r="G23" s="244">
        <v>13044</v>
      </c>
      <c r="H23" s="72"/>
      <c r="I23" s="203"/>
      <c r="J23" s="230"/>
      <c r="K23" s="231"/>
      <c r="R23" s="440"/>
      <c r="S23" s="251" t="s">
        <v>85</v>
      </c>
      <c r="T23" s="252">
        <f t="shared" si="2"/>
        <v>2972.6666666666665</v>
      </c>
      <c r="U23" s="253">
        <v>3068</v>
      </c>
      <c r="V23" s="252">
        <v>2852</v>
      </c>
      <c r="W23" s="253">
        <v>2998</v>
      </c>
      <c r="X23" s="254">
        <v>3068</v>
      </c>
      <c r="Y23" s="254">
        <v>2785</v>
      </c>
      <c r="Z23" s="254">
        <v>3513</v>
      </c>
      <c r="AA23" s="313">
        <f t="shared" si="3"/>
        <v>0.26140035906642733</v>
      </c>
      <c r="AB23" s="236"/>
    </row>
    <row r="24" spans="1:28" ht="14.85" customHeight="1">
      <c r="A24" s="256" t="s">
        <v>48</v>
      </c>
      <c r="B24" s="257"/>
      <c r="C24" s="257">
        <f>SUM(C12:C17)</f>
        <v>96983</v>
      </c>
      <c r="D24" s="257">
        <f t="shared" ref="D24:H24" si="4">SUM(D12:D17)</f>
        <v>97467</v>
      </c>
      <c r="E24" s="257">
        <f t="shared" si="4"/>
        <v>101805</v>
      </c>
      <c r="F24" s="257">
        <f t="shared" si="4"/>
        <v>99243</v>
      </c>
      <c r="G24" s="257">
        <f t="shared" si="4"/>
        <v>91285</v>
      </c>
      <c r="H24" s="257">
        <f t="shared" si="4"/>
        <v>89796</v>
      </c>
      <c r="I24" s="258"/>
      <c r="J24" s="259"/>
      <c r="R24" s="441" t="s">
        <v>88</v>
      </c>
      <c r="S24" s="240" t="s">
        <v>82</v>
      </c>
      <c r="T24" s="241">
        <f t="shared" si="2"/>
        <v>30447.666666666668</v>
      </c>
      <c r="U24" s="242">
        <v>30955</v>
      </c>
      <c r="V24" s="241">
        <v>29590</v>
      </c>
      <c r="W24" s="242">
        <v>30798</v>
      </c>
      <c r="X24" s="249">
        <v>29884</v>
      </c>
      <c r="Y24" s="249">
        <v>27014</v>
      </c>
      <c r="Z24" s="250"/>
      <c r="AA24" s="260"/>
      <c r="AB24" s="236"/>
    </row>
    <row r="25" spans="1:28">
      <c r="A25" s="256" t="s">
        <v>40</v>
      </c>
      <c r="B25" s="261"/>
      <c r="C25" s="261">
        <f>SUM(C12:C23)</f>
        <v>188776</v>
      </c>
      <c r="D25" s="261">
        <f>SUM(D12:D23)</f>
        <v>187196</v>
      </c>
      <c r="E25" s="261">
        <f>SUM(E12:E23)</f>
        <v>193489</v>
      </c>
      <c r="F25" s="261">
        <f>SUM(F12:F23)</f>
        <v>190606</v>
      </c>
      <c r="G25" s="261">
        <f>SUM(G12:G23)</f>
        <v>174608</v>
      </c>
      <c r="H25" s="262"/>
      <c r="I25" s="263"/>
      <c r="J25" s="230"/>
      <c r="R25" s="440"/>
      <c r="S25" s="240" t="s">
        <v>83</v>
      </c>
      <c r="T25" s="241">
        <f t="shared" si="2"/>
        <v>4423</v>
      </c>
      <c r="U25" s="242">
        <v>5206</v>
      </c>
      <c r="V25" s="241">
        <v>4246</v>
      </c>
      <c r="W25" s="242">
        <v>3817</v>
      </c>
      <c r="X25" s="249">
        <v>4656</v>
      </c>
      <c r="Y25" s="249">
        <v>5975</v>
      </c>
      <c r="Z25" s="250"/>
      <c r="AA25" s="260"/>
      <c r="AB25" s="236"/>
    </row>
    <row r="26" spans="1:28">
      <c r="A26" s="225" t="s">
        <v>41</v>
      </c>
      <c r="B26" s="237"/>
      <c r="C26" s="264"/>
      <c r="D26" s="264">
        <f>D25/C25-1</f>
        <v>-8.3697080137306035E-3</v>
      </c>
      <c r="E26" s="264">
        <f>E25/D25-1</f>
        <v>3.3617171307079197E-2</v>
      </c>
      <c r="F26" s="264">
        <f>F25/E25-1</f>
        <v>-1.4900071838709228E-2</v>
      </c>
      <c r="G26" s="264">
        <f>G25/F25-1</f>
        <v>-8.3932300137456339E-2</v>
      </c>
      <c r="H26" s="264"/>
      <c r="I26" s="202">
        <f>(H12+H13+H14+H15+H16+H17+H18+H19+H20)/(G12+G13+G14+G15+G16+G17+G18+G19+G20)-1</f>
        <v>8.2705298918348547E-3</v>
      </c>
      <c r="J26" s="230"/>
      <c r="R26" s="440"/>
      <c r="S26" s="240" t="s">
        <v>84</v>
      </c>
      <c r="T26" s="241">
        <f t="shared" si="2"/>
        <v>13516.333333333334</v>
      </c>
      <c r="U26" s="242">
        <v>12745</v>
      </c>
      <c r="V26" s="241">
        <v>13826</v>
      </c>
      <c r="W26" s="242">
        <v>13978</v>
      </c>
      <c r="X26" s="249">
        <v>13253</v>
      </c>
      <c r="Y26" s="249">
        <v>11109</v>
      </c>
      <c r="Z26" s="250"/>
      <c r="AA26" s="260"/>
      <c r="AB26" s="236"/>
    </row>
    <row r="27" spans="1:28" ht="13.35" customHeight="1">
      <c r="H27" s="230"/>
      <c r="I27" s="230"/>
      <c r="J27" s="230"/>
      <c r="L27" s="211" t="s">
        <v>89</v>
      </c>
      <c r="R27" s="442"/>
      <c r="S27" s="265" t="s">
        <v>85</v>
      </c>
      <c r="T27" s="266">
        <f t="shared" si="2"/>
        <v>2214.6666666666665</v>
      </c>
      <c r="U27" s="267">
        <v>2204</v>
      </c>
      <c r="V27" s="266">
        <v>2128</v>
      </c>
      <c r="W27" s="267">
        <v>2312</v>
      </c>
      <c r="X27" s="268">
        <v>2246</v>
      </c>
      <c r="Y27" s="268">
        <v>2465</v>
      </c>
      <c r="Z27" s="269"/>
      <c r="AA27" s="270"/>
      <c r="AB27" s="236"/>
    </row>
    <row r="28" spans="1:28">
      <c r="A28" s="100" t="s">
        <v>46</v>
      </c>
      <c r="B28" s="199"/>
      <c r="C28" s="199">
        <f>C25/C29</f>
        <v>0.17101227132806823</v>
      </c>
      <c r="D28" s="199">
        <f t="shared" ref="D28:G28" si="5">D25/D29</f>
        <v>0.16591668712602581</v>
      </c>
      <c r="E28" s="199">
        <f t="shared" si="5"/>
        <v>0.17434457131323616</v>
      </c>
      <c r="F28" s="199">
        <f t="shared" si="5"/>
        <v>0.16950454828815578</v>
      </c>
      <c r="G28" s="199">
        <f t="shared" si="5"/>
        <v>0.16726698649663566</v>
      </c>
      <c r="H28" s="271"/>
      <c r="I28" s="65"/>
      <c r="S28" s="211" t="s">
        <v>89</v>
      </c>
      <c r="V28" s="272"/>
      <c r="W28" s="272"/>
    </row>
    <row r="29" spans="1:28">
      <c r="A29" s="100" t="s">
        <v>45</v>
      </c>
      <c r="B29" s="196"/>
      <c r="C29" s="197">
        <v>1103874</v>
      </c>
      <c r="D29" s="197">
        <v>1128253</v>
      </c>
      <c r="E29" s="197">
        <v>1109808</v>
      </c>
      <c r="F29" s="197">
        <v>1124489</v>
      </c>
      <c r="G29" s="197">
        <v>1043888</v>
      </c>
      <c r="H29" s="65"/>
      <c r="Z29" s="272"/>
    </row>
    <row r="30" spans="1:28">
      <c r="A30" s="100" t="s">
        <v>47</v>
      </c>
      <c r="B30" s="198"/>
      <c r="C30" s="199"/>
      <c r="D30" s="199">
        <f>D29/C29-1</f>
        <v>2.2084948100960844E-2</v>
      </c>
      <c r="E30" s="199">
        <f>E29/D29-1</f>
        <v>-1.6348283585330581E-2</v>
      </c>
      <c r="F30" s="199">
        <f>F29/E29-1</f>
        <v>1.3228414284272683E-2</v>
      </c>
      <c r="G30" s="199">
        <f>G29/F29-1</f>
        <v>-7.1677891024278573E-2</v>
      </c>
    </row>
    <row r="31" spans="1:28">
      <c r="A31" s="211" t="s">
        <v>89</v>
      </c>
      <c r="U31" s="273"/>
    </row>
    <row r="32" spans="1:28" ht="15.75" customHeight="1"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V32" s="275"/>
      <c r="W32" s="275"/>
      <c r="X32" s="275"/>
      <c r="Y32" s="275"/>
      <c r="Z32" s="275"/>
      <c r="AA32" s="275"/>
    </row>
    <row r="33" spans="1:31" ht="25.35" customHeight="1">
      <c r="A33" s="274" t="s">
        <v>90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23"/>
    </row>
    <row r="34" spans="1:31" s="219" customFormat="1" ht="18.75">
      <c r="A34" s="277" t="s">
        <v>91</v>
      </c>
      <c r="B34" s="278"/>
      <c r="C34" s="217"/>
      <c r="D34" s="217"/>
      <c r="E34" s="217"/>
      <c r="F34" s="217"/>
      <c r="G34" s="217"/>
      <c r="H34" s="217"/>
      <c r="I34" s="217"/>
      <c r="J34" s="217"/>
      <c r="R34" s="277" t="s">
        <v>92</v>
      </c>
      <c r="S34" s="278"/>
      <c r="T34" s="278"/>
      <c r="U34" s="217"/>
      <c r="V34" s="217"/>
      <c r="W34" s="217"/>
      <c r="X34" s="217"/>
      <c r="Y34" s="217"/>
      <c r="Z34" s="217"/>
      <c r="AA34" s="217"/>
      <c r="AB34" s="211"/>
      <c r="AC34" s="211"/>
    </row>
    <row r="35" spans="1:31" s="219" customFormat="1" ht="12.75" customHeight="1">
      <c r="A35" s="279" t="s">
        <v>44</v>
      </c>
      <c r="B35" s="277"/>
      <c r="C35" s="277"/>
      <c r="D35" s="280">
        <f>D51/D$25</f>
        <v>0.35143913331481441</v>
      </c>
      <c r="E35" s="280">
        <f>E51/E$25</f>
        <v>0.34478962628366472</v>
      </c>
      <c r="F35" s="280">
        <f>F51/F$25</f>
        <v>0.35012014312246204</v>
      </c>
      <c r="G35" s="280">
        <f>G51/G$25</f>
        <v>0.34054567946485842</v>
      </c>
      <c r="H35" s="225"/>
      <c r="K35" s="435"/>
      <c r="L35" s="435"/>
      <c r="M35" s="435"/>
      <c r="N35" s="435"/>
      <c r="O35" s="435"/>
      <c r="P35" s="435"/>
      <c r="Q35" s="281"/>
      <c r="R35" s="279" t="s">
        <v>44</v>
      </c>
      <c r="S35" s="277"/>
      <c r="T35" s="280">
        <f>T51/C$25</f>
        <v>6.1045895664703143E-2</v>
      </c>
      <c r="U35" s="280">
        <f>U51/D$25</f>
        <v>6.2928695057586706E-2</v>
      </c>
      <c r="V35" s="280">
        <f>V51/E$25</f>
        <v>6.7182113711890604E-2</v>
      </c>
      <c r="W35" s="280">
        <f>W51/F$25</f>
        <v>6.6786984669947425E-2</v>
      </c>
      <c r="X35" s="280">
        <f>X51/G$25</f>
        <v>6.1377485567671586E-2</v>
      </c>
      <c r="AB35" s="211"/>
      <c r="AC35" s="211"/>
    </row>
    <row r="36" spans="1:31" s="219" customFormat="1" ht="14.85" customHeight="1">
      <c r="A36" s="436" t="s">
        <v>80</v>
      </c>
      <c r="B36" s="421" t="s">
        <v>101</v>
      </c>
      <c r="C36" s="423">
        <v>2019</v>
      </c>
      <c r="D36" s="425">
        <v>2020</v>
      </c>
      <c r="E36" s="425">
        <v>2021</v>
      </c>
      <c r="F36" s="425">
        <v>2022</v>
      </c>
      <c r="G36" s="425">
        <v>2023</v>
      </c>
      <c r="H36" s="425">
        <v>2024</v>
      </c>
      <c r="I36" s="428" t="s">
        <v>104</v>
      </c>
      <c r="J36" s="226"/>
      <c r="L36" s="282"/>
      <c r="R36" s="436" t="s">
        <v>80</v>
      </c>
      <c r="S36" s="421" t="s">
        <v>101</v>
      </c>
      <c r="T36" s="425">
        <v>2019</v>
      </c>
      <c r="U36" s="425">
        <v>2020</v>
      </c>
      <c r="V36" s="425">
        <v>2021</v>
      </c>
      <c r="W36" s="425">
        <v>2022</v>
      </c>
      <c r="X36" s="425">
        <v>2023</v>
      </c>
      <c r="Y36" s="425">
        <v>2024</v>
      </c>
      <c r="Z36" s="428" t="s">
        <v>103</v>
      </c>
      <c r="AA36" s="226"/>
      <c r="AB36" s="226"/>
      <c r="AC36" s="226"/>
      <c r="AD36" s="211"/>
      <c r="AE36" s="211"/>
    </row>
    <row r="37" spans="1:31" s="219" customFormat="1" ht="20.85" customHeight="1">
      <c r="A37" s="437"/>
      <c r="B37" s="422"/>
      <c r="C37" s="424"/>
      <c r="D37" s="422"/>
      <c r="E37" s="422"/>
      <c r="F37" s="422"/>
      <c r="G37" s="422"/>
      <c r="H37" s="422"/>
      <c r="I37" s="429"/>
      <c r="J37" s="226"/>
      <c r="R37" s="437"/>
      <c r="S37" s="422"/>
      <c r="T37" s="422"/>
      <c r="U37" s="422"/>
      <c r="V37" s="422"/>
      <c r="W37" s="422"/>
      <c r="X37" s="422"/>
      <c r="Y37" s="422"/>
      <c r="Z37" s="429"/>
      <c r="AA37" s="226"/>
      <c r="AB37" s="226"/>
      <c r="AC37" s="226"/>
      <c r="AD37" s="211"/>
      <c r="AE37" s="211"/>
    </row>
    <row r="38" spans="1:31" s="219" customFormat="1">
      <c r="A38" s="283" t="s">
        <v>9</v>
      </c>
      <c r="B38" s="228">
        <f>AVERAGE(C38:E38)</f>
        <v>5418.333333333333</v>
      </c>
      <c r="C38" s="238">
        <v>5280</v>
      </c>
      <c r="D38" s="238">
        <v>6161</v>
      </c>
      <c r="E38" s="238">
        <v>4814</v>
      </c>
      <c r="F38" s="238">
        <v>4324</v>
      </c>
      <c r="G38" s="229">
        <v>4580</v>
      </c>
      <c r="H38" s="72">
        <v>5017</v>
      </c>
      <c r="I38" s="101">
        <f>H38/G38-1</f>
        <v>9.5414847161572114E-2</v>
      </c>
      <c r="J38" s="284"/>
      <c r="K38" s="282"/>
      <c r="N38" s="236"/>
      <c r="O38" s="236"/>
      <c r="P38" s="236"/>
      <c r="R38" s="283" t="s">
        <v>9</v>
      </c>
      <c r="S38" s="228">
        <f>AVERAGE(T38:V38)</f>
        <v>1188</v>
      </c>
      <c r="T38" s="238">
        <v>1164</v>
      </c>
      <c r="U38" s="244">
        <v>1170</v>
      </c>
      <c r="V38" s="238">
        <v>1230</v>
      </c>
      <c r="W38" s="238">
        <v>1236</v>
      </c>
      <c r="X38" s="239">
        <v>1131</v>
      </c>
      <c r="Y38" s="72">
        <v>1203</v>
      </c>
      <c r="Z38" s="101">
        <f>Y38/X38-1</f>
        <v>6.3660477453580944E-2</v>
      </c>
      <c r="AA38" s="285"/>
      <c r="AB38" s="285"/>
      <c r="AC38" s="230"/>
      <c r="AD38" s="211"/>
      <c r="AE38" s="211"/>
    </row>
    <row r="39" spans="1:31" s="219" customFormat="1">
      <c r="A39" s="283" t="s">
        <v>10</v>
      </c>
      <c r="B39" s="238">
        <f t="shared" ref="B39:B49" si="6">AVERAGE(C39:E39)</f>
        <v>5996.333333333333</v>
      </c>
      <c r="C39" s="238">
        <v>5646</v>
      </c>
      <c r="D39" s="238">
        <v>5909</v>
      </c>
      <c r="E39" s="238">
        <v>6434</v>
      </c>
      <c r="F39" s="238">
        <v>6993</v>
      </c>
      <c r="G39" s="238">
        <v>5647</v>
      </c>
      <c r="H39" s="72">
        <v>4938</v>
      </c>
      <c r="I39" s="101">
        <f t="shared" ref="I39:I46" si="7">H39/G39-1</f>
        <v>-0.12555339118115816</v>
      </c>
      <c r="J39" s="284"/>
      <c r="K39" s="282"/>
      <c r="N39" s="236"/>
      <c r="O39" s="236"/>
      <c r="P39" s="236"/>
      <c r="R39" s="283" t="s">
        <v>10</v>
      </c>
      <c r="S39" s="238">
        <f t="shared" ref="S39:S49" si="8">AVERAGE(T39:V39)</f>
        <v>952</v>
      </c>
      <c r="T39" s="238">
        <v>799</v>
      </c>
      <c r="U39" s="244">
        <v>990</v>
      </c>
      <c r="V39" s="238">
        <v>1067</v>
      </c>
      <c r="W39" s="238">
        <v>999</v>
      </c>
      <c r="X39" s="239">
        <v>803</v>
      </c>
      <c r="Y39" s="72">
        <v>1087</v>
      </c>
      <c r="Z39" s="101">
        <f t="shared" ref="Z39:Z46" si="9">Y39/X39-1</f>
        <v>0.35367372353673732</v>
      </c>
      <c r="AA39" s="285"/>
      <c r="AB39" s="285"/>
      <c r="AC39" s="230"/>
      <c r="AD39" s="211"/>
      <c r="AE39" s="211"/>
    </row>
    <row r="40" spans="1:31" s="219" customFormat="1">
      <c r="A40" s="283" t="s">
        <v>11</v>
      </c>
      <c r="B40" s="238">
        <f t="shared" si="6"/>
        <v>8003</v>
      </c>
      <c r="C40" s="238">
        <v>7006</v>
      </c>
      <c r="D40" s="238">
        <v>8328</v>
      </c>
      <c r="E40" s="238">
        <v>8675</v>
      </c>
      <c r="F40" s="238">
        <v>8125</v>
      </c>
      <c r="G40" s="238">
        <v>6231</v>
      </c>
      <c r="H40" s="72">
        <v>6307</v>
      </c>
      <c r="I40" s="101">
        <f t="shared" si="7"/>
        <v>1.2197079120526366E-2</v>
      </c>
      <c r="J40" s="284"/>
      <c r="K40" s="282"/>
      <c r="N40" s="236"/>
      <c r="O40" s="236"/>
      <c r="P40" s="236"/>
      <c r="R40" s="283" t="s">
        <v>11</v>
      </c>
      <c r="S40" s="238">
        <f t="shared" si="8"/>
        <v>1039.6666666666667</v>
      </c>
      <c r="T40" s="238">
        <v>827</v>
      </c>
      <c r="U40" s="244">
        <v>948</v>
      </c>
      <c r="V40" s="238">
        <v>1344</v>
      </c>
      <c r="W40" s="238">
        <v>1123</v>
      </c>
      <c r="X40" s="239">
        <v>825</v>
      </c>
      <c r="Y40" s="72">
        <v>767</v>
      </c>
      <c r="Z40" s="101">
        <f t="shared" si="9"/>
        <v>-7.0303030303030312E-2</v>
      </c>
      <c r="AA40" s="285"/>
      <c r="AB40" s="285"/>
      <c r="AC40" s="230"/>
      <c r="AD40" s="211"/>
      <c r="AE40" s="211"/>
    </row>
    <row r="41" spans="1:31" s="219" customFormat="1">
      <c r="A41" s="283" t="s">
        <v>12</v>
      </c>
      <c r="B41" s="238">
        <f>AVERAGE(C41:E41)</f>
        <v>6558</v>
      </c>
      <c r="C41" s="238">
        <v>7019</v>
      </c>
      <c r="D41" s="238">
        <v>5671</v>
      </c>
      <c r="E41" s="238">
        <v>6984</v>
      </c>
      <c r="F41" s="238">
        <v>6322</v>
      </c>
      <c r="G41" s="244">
        <v>5753</v>
      </c>
      <c r="H41" s="72">
        <v>6698</v>
      </c>
      <c r="I41" s="101">
        <f t="shared" si="7"/>
        <v>0.16426212410916041</v>
      </c>
      <c r="J41" s="284"/>
      <c r="K41" s="282"/>
      <c r="N41" s="236"/>
      <c r="O41" s="236"/>
      <c r="P41" s="236"/>
      <c r="R41" s="283" t="s">
        <v>12</v>
      </c>
      <c r="S41" s="238">
        <f t="shared" si="8"/>
        <v>1002</v>
      </c>
      <c r="T41" s="238">
        <v>923</v>
      </c>
      <c r="U41" s="244">
        <v>996</v>
      </c>
      <c r="V41" s="238">
        <v>1087</v>
      </c>
      <c r="W41" s="238">
        <v>1203</v>
      </c>
      <c r="X41" s="239">
        <v>958</v>
      </c>
      <c r="Y41" s="72">
        <v>1073</v>
      </c>
      <c r="Z41" s="101">
        <f t="shared" si="9"/>
        <v>0.12004175365344461</v>
      </c>
      <c r="AA41" s="285"/>
      <c r="AB41" s="285"/>
      <c r="AC41" s="230"/>
      <c r="AD41" s="211"/>
      <c r="AE41" s="211"/>
    </row>
    <row r="42" spans="1:31" s="219" customFormat="1">
      <c r="A42" s="283" t="s">
        <v>13</v>
      </c>
      <c r="B42" s="238">
        <f t="shared" si="6"/>
        <v>5197.333333333333</v>
      </c>
      <c r="C42" s="238">
        <v>5354</v>
      </c>
      <c r="D42" s="238">
        <v>4984</v>
      </c>
      <c r="E42" s="238">
        <v>5254</v>
      </c>
      <c r="F42" s="238">
        <v>5495</v>
      </c>
      <c r="G42" s="244">
        <v>5618</v>
      </c>
      <c r="H42" s="72">
        <v>5188</v>
      </c>
      <c r="I42" s="101">
        <f t="shared" si="7"/>
        <v>-7.653969384122461E-2</v>
      </c>
      <c r="J42" s="284"/>
      <c r="K42" s="282"/>
      <c r="N42" s="236"/>
      <c r="O42" s="236"/>
      <c r="P42" s="236"/>
      <c r="R42" s="283" t="s">
        <v>13</v>
      </c>
      <c r="S42" s="238">
        <f t="shared" si="8"/>
        <v>1088.6666666666667</v>
      </c>
      <c r="T42" s="238">
        <v>1227</v>
      </c>
      <c r="U42" s="244">
        <v>994</v>
      </c>
      <c r="V42" s="238">
        <v>1045</v>
      </c>
      <c r="W42" s="238">
        <v>1252</v>
      </c>
      <c r="X42" s="239">
        <v>1065</v>
      </c>
      <c r="Y42" s="72">
        <v>909</v>
      </c>
      <c r="Z42" s="101">
        <f t="shared" si="9"/>
        <v>-0.14647887323943665</v>
      </c>
      <c r="AA42" s="286"/>
      <c r="AB42" s="286"/>
      <c r="AC42" s="230"/>
      <c r="AD42" s="211"/>
      <c r="AE42" s="211"/>
    </row>
    <row r="43" spans="1:31" s="219" customFormat="1">
      <c r="A43" s="283" t="s">
        <v>14</v>
      </c>
      <c r="B43" s="238">
        <f t="shared" si="6"/>
        <v>4570</v>
      </c>
      <c r="C43" s="238">
        <v>3889</v>
      </c>
      <c r="D43" s="238">
        <v>4893</v>
      </c>
      <c r="E43" s="238">
        <v>4928</v>
      </c>
      <c r="F43" s="238">
        <v>5060</v>
      </c>
      <c r="G43" s="244">
        <v>4648</v>
      </c>
      <c r="H43" s="72">
        <v>4579</v>
      </c>
      <c r="I43" s="101">
        <f t="shared" si="7"/>
        <v>-1.4845094664371783E-2</v>
      </c>
      <c r="J43" s="284"/>
      <c r="K43" s="282"/>
      <c r="N43" s="236"/>
      <c r="O43" s="236"/>
      <c r="P43" s="236"/>
      <c r="R43" s="283" t="s">
        <v>14</v>
      </c>
      <c r="S43" s="238">
        <f t="shared" si="8"/>
        <v>1034.3333333333333</v>
      </c>
      <c r="T43" s="238">
        <v>913</v>
      </c>
      <c r="U43" s="244">
        <v>1137</v>
      </c>
      <c r="V43" s="238">
        <v>1053</v>
      </c>
      <c r="W43" s="238">
        <v>1119</v>
      </c>
      <c r="X43" s="239">
        <v>1045</v>
      </c>
      <c r="Y43" s="72">
        <v>814</v>
      </c>
      <c r="Z43" s="101">
        <f t="shared" si="9"/>
        <v>-0.22105263157894739</v>
      </c>
      <c r="AA43" s="286"/>
      <c r="AB43" s="286"/>
      <c r="AC43" s="230"/>
      <c r="AD43" s="211"/>
      <c r="AE43" s="211"/>
    </row>
    <row r="44" spans="1:31" s="225" customFormat="1" ht="12.95" customHeight="1">
      <c r="A44" s="283" t="s">
        <v>15</v>
      </c>
      <c r="B44" s="238">
        <f t="shared" si="6"/>
        <v>3796.6666666666665</v>
      </c>
      <c r="C44" s="238">
        <v>4510</v>
      </c>
      <c r="D44" s="238">
        <v>3612</v>
      </c>
      <c r="E44" s="238">
        <v>3268</v>
      </c>
      <c r="F44" s="238">
        <v>3440</v>
      </c>
      <c r="G44" s="244">
        <v>2978</v>
      </c>
      <c r="H44" s="72">
        <v>3641</v>
      </c>
      <c r="I44" s="101">
        <f t="shared" si="7"/>
        <v>0.222632639355272</v>
      </c>
      <c r="J44" s="284"/>
      <c r="K44" s="282"/>
      <c r="N44" s="236"/>
      <c r="O44" s="236"/>
      <c r="P44" s="236"/>
      <c r="R44" s="283" t="s">
        <v>15</v>
      </c>
      <c r="S44" s="238">
        <f t="shared" si="8"/>
        <v>773.33333333333337</v>
      </c>
      <c r="T44" s="238">
        <v>773</v>
      </c>
      <c r="U44" s="244">
        <v>696</v>
      </c>
      <c r="V44" s="238">
        <v>851</v>
      </c>
      <c r="W44" s="238">
        <v>748</v>
      </c>
      <c r="X44" s="239">
        <v>667</v>
      </c>
      <c r="Y44" s="72">
        <v>986</v>
      </c>
      <c r="Z44" s="101">
        <f t="shared" si="9"/>
        <v>0.47826086956521729</v>
      </c>
      <c r="AA44" s="286"/>
      <c r="AB44" s="286"/>
      <c r="AC44" s="230"/>
      <c r="AD44" s="211"/>
      <c r="AE44" s="211"/>
    </row>
    <row r="45" spans="1:31" s="219" customFormat="1" ht="12.95" customHeight="1">
      <c r="A45" s="283" t="s">
        <v>16</v>
      </c>
      <c r="B45" s="238">
        <f t="shared" si="6"/>
        <v>4026.6666666666665</v>
      </c>
      <c r="C45" s="238">
        <v>4156</v>
      </c>
      <c r="D45" s="238">
        <v>3680</v>
      </c>
      <c r="E45" s="238">
        <v>4244</v>
      </c>
      <c r="F45" s="238">
        <v>4954</v>
      </c>
      <c r="G45" s="244">
        <v>3582</v>
      </c>
      <c r="H45" s="72">
        <v>3375</v>
      </c>
      <c r="I45" s="101">
        <f t="shared" si="7"/>
        <v>-5.7788944723618063E-2</v>
      </c>
      <c r="J45" s="284"/>
      <c r="K45" s="282"/>
      <c r="N45" s="236"/>
      <c r="O45" s="236"/>
      <c r="P45" s="236"/>
      <c r="R45" s="283" t="s">
        <v>16</v>
      </c>
      <c r="S45" s="238">
        <f t="shared" si="8"/>
        <v>601.66666666666663</v>
      </c>
      <c r="T45" s="238">
        <v>532</v>
      </c>
      <c r="U45" s="244">
        <v>552</v>
      </c>
      <c r="V45" s="238">
        <v>721</v>
      </c>
      <c r="W45" s="238">
        <v>765</v>
      </c>
      <c r="X45" s="239">
        <v>589</v>
      </c>
      <c r="Y45" s="72">
        <v>363</v>
      </c>
      <c r="Z45" s="101">
        <f t="shared" si="9"/>
        <v>-0.38370118845500845</v>
      </c>
      <c r="AA45" s="286"/>
      <c r="AB45" s="286"/>
      <c r="AC45" s="230"/>
      <c r="AD45" s="211"/>
      <c r="AE45" s="211"/>
    </row>
    <row r="46" spans="1:31" s="219" customFormat="1" ht="12.95" customHeight="1">
      <c r="A46" s="283" t="s">
        <v>17</v>
      </c>
      <c r="B46" s="238">
        <f t="shared" si="6"/>
        <v>5272.666666666667</v>
      </c>
      <c r="C46" s="238">
        <v>4952</v>
      </c>
      <c r="D46" s="238">
        <v>6162</v>
      </c>
      <c r="E46" s="238">
        <v>4704</v>
      </c>
      <c r="F46" s="238">
        <v>5213</v>
      </c>
      <c r="G46" s="244">
        <v>5105</v>
      </c>
      <c r="H46" s="72">
        <v>4721</v>
      </c>
      <c r="I46" s="101">
        <f t="shared" si="7"/>
        <v>-7.5220372184133244E-2</v>
      </c>
      <c r="J46" s="284"/>
      <c r="K46" s="282"/>
      <c r="N46" s="236"/>
      <c r="O46" s="236"/>
      <c r="P46" s="236"/>
      <c r="R46" s="283" t="s">
        <v>17</v>
      </c>
      <c r="S46" s="238">
        <f t="shared" si="8"/>
        <v>1086.6666666666667</v>
      </c>
      <c r="T46" s="238">
        <v>1101</v>
      </c>
      <c r="U46" s="244">
        <v>1083</v>
      </c>
      <c r="V46" s="238">
        <v>1076</v>
      </c>
      <c r="W46" s="238">
        <v>1089</v>
      </c>
      <c r="X46" s="239">
        <v>767</v>
      </c>
      <c r="Y46" s="72">
        <v>1205</v>
      </c>
      <c r="Z46" s="101">
        <f t="shared" si="9"/>
        <v>0.57105606258148622</v>
      </c>
      <c r="AA46" s="286"/>
      <c r="AB46" s="286"/>
      <c r="AC46" s="230"/>
      <c r="AD46" s="211"/>
      <c r="AE46" s="211"/>
    </row>
    <row r="47" spans="1:31" s="219" customFormat="1" ht="12.95" customHeight="1">
      <c r="A47" s="283" t="s">
        <v>18</v>
      </c>
      <c r="B47" s="238">
        <f t="shared" si="6"/>
        <v>6839.666666666667</v>
      </c>
      <c r="C47" s="238">
        <v>7214</v>
      </c>
      <c r="D47" s="238">
        <v>6772</v>
      </c>
      <c r="E47" s="238">
        <v>6533</v>
      </c>
      <c r="F47" s="238">
        <v>5832</v>
      </c>
      <c r="G47" s="244">
        <v>5559</v>
      </c>
      <c r="H47" s="72"/>
      <c r="I47" s="101"/>
      <c r="J47" s="284"/>
      <c r="K47" s="282"/>
      <c r="N47" s="236"/>
      <c r="O47" s="236"/>
      <c r="P47" s="236"/>
      <c r="R47" s="283" t="s">
        <v>18</v>
      </c>
      <c r="S47" s="238">
        <f t="shared" si="8"/>
        <v>1101</v>
      </c>
      <c r="T47" s="238">
        <v>1225</v>
      </c>
      <c r="U47" s="244">
        <v>956</v>
      </c>
      <c r="V47" s="238">
        <v>1122</v>
      </c>
      <c r="W47" s="238">
        <v>1104</v>
      </c>
      <c r="X47" s="239">
        <v>740</v>
      </c>
      <c r="Y47" s="72"/>
      <c r="Z47" s="101"/>
      <c r="AA47" s="286"/>
      <c r="AB47" s="286"/>
      <c r="AC47" s="230"/>
      <c r="AD47" s="211"/>
      <c r="AE47" s="211"/>
    </row>
    <row r="48" spans="1:31" s="219" customFormat="1" ht="12.95" customHeight="1">
      <c r="A48" s="283" t="s">
        <v>19</v>
      </c>
      <c r="B48" s="238">
        <f t="shared" si="6"/>
        <v>5810.666666666667</v>
      </c>
      <c r="C48" s="238">
        <v>5621</v>
      </c>
      <c r="D48" s="238">
        <v>5134</v>
      </c>
      <c r="E48" s="238">
        <v>6677</v>
      </c>
      <c r="F48" s="238">
        <v>5870</v>
      </c>
      <c r="G48" s="244">
        <v>5411</v>
      </c>
      <c r="H48" s="72"/>
      <c r="I48" s="203"/>
      <c r="J48" s="284"/>
      <c r="K48" s="282"/>
      <c r="N48" s="236"/>
      <c r="O48" s="236"/>
      <c r="P48" s="236"/>
      <c r="R48" s="283" t="s">
        <v>19</v>
      </c>
      <c r="S48" s="238">
        <f t="shared" si="8"/>
        <v>1221</v>
      </c>
      <c r="T48" s="238">
        <v>1021</v>
      </c>
      <c r="U48" s="244">
        <v>1345</v>
      </c>
      <c r="V48" s="238">
        <v>1297</v>
      </c>
      <c r="W48" s="238">
        <v>1253</v>
      </c>
      <c r="X48" s="239">
        <v>1230</v>
      </c>
      <c r="Y48" s="72"/>
      <c r="Z48" s="203"/>
      <c r="AA48" s="286"/>
      <c r="AB48" s="286"/>
      <c r="AC48" s="230"/>
      <c r="AD48" s="211"/>
      <c r="AE48" s="211"/>
    </row>
    <row r="49" spans="1:31" s="219" customFormat="1" ht="12.95" customHeight="1">
      <c r="A49" s="287" t="s">
        <v>20</v>
      </c>
      <c r="B49" s="238">
        <f t="shared" si="6"/>
        <v>4291</v>
      </c>
      <c r="C49" s="288">
        <v>4193</v>
      </c>
      <c r="D49" s="238">
        <v>4482</v>
      </c>
      <c r="E49" s="238">
        <v>4198</v>
      </c>
      <c r="F49" s="238">
        <v>5107</v>
      </c>
      <c r="G49" s="244">
        <v>4350</v>
      </c>
      <c r="H49" s="72"/>
      <c r="I49" s="203"/>
      <c r="J49" s="284"/>
      <c r="K49" s="282"/>
      <c r="N49" s="236"/>
      <c r="O49" s="236"/>
      <c r="P49" s="236"/>
      <c r="R49" s="287" t="s">
        <v>20</v>
      </c>
      <c r="S49" s="238">
        <f t="shared" si="8"/>
        <v>1012.6666666666666</v>
      </c>
      <c r="T49" s="238">
        <v>1019</v>
      </c>
      <c r="U49" s="244">
        <v>913</v>
      </c>
      <c r="V49" s="238">
        <v>1106</v>
      </c>
      <c r="W49" s="238">
        <v>839</v>
      </c>
      <c r="X49" s="239">
        <v>897</v>
      </c>
      <c r="Y49" s="72"/>
      <c r="Z49" s="203"/>
      <c r="AA49" s="286"/>
      <c r="AB49" s="286"/>
      <c r="AC49" s="230"/>
      <c r="AD49" s="211"/>
      <c r="AE49" s="211"/>
    </row>
    <row r="50" spans="1:31" s="219" customFormat="1" ht="12.95" customHeight="1">
      <c r="A50" s="256" t="s">
        <v>48</v>
      </c>
      <c r="B50" s="257"/>
      <c r="C50" s="257">
        <f>SUM(C38:C43)</f>
        <v>34194</v>
      </c>
      <c r="D50" s="257">
        <f t="shared" ref="D50:H50" si="10">SUM(D38:D43)</f>
        <v>35946</v>
      </c>
      <c r="E50" s="257">
        <f t="shared" si="10"/>
        <v>37089</v>
      </c>
      <c r="F50" s="257">
        <f t="shared" si="10"/>
        <v>36319</v>
      </c>
      <c r="G50" s="257">
        <f t="shared" si="10"/>
        <v>32477</v>
      </c>
      <c r="H50" s="257">
        <f t="shared" si="10"/>
        <v>32727</v>
      </c>
      <c r="I50" s="258"/>
      <c r="J50" s="259"/>
      <c r="K50" s="259"/>
      <c r="L50" s="259"/>
      <c r="M50" s="259"/>
      <c r="N50" s="259"/>
      <c r="R50" s="256" t="s">
        <v>48</v>
      </c>
      <c r="S50" s="257"/>
      <c r="T50" s="257">
        <f>SUM(T38:T43)</f>
        <v>5853</v>
      </c>
      <c r="U50" s="257">
        <f t="shared" ref="U50:Y50" si="11">SUM(U38:U43)</f>
        <v>6235</v>
      </c>
      <c r="V50" s="257">
        <f t="shared" si="11"/>
        <v>6826</v>
      </c>
      <c r="W50" s="257">
        <f t="shared" si="11"/>
        <v>6932</v>
      </c>
      <c r="X50" s="257">
        <f t="shared" si="11"/>
        <v>5827</v>
      </c>
      <c r="Y50" s="257">
        <f t="shared" si="11"/>
        <v>5853</v>
      </c>
      <c r="Z50" s="258"/>
      <c r="AA50" s="289"/>
      <c r="AB50" s="289"/>
      <c r="AC50" s="290"/>
      <c r="AD50" s="211"/>
      <c r="AE50" s="211"/>
    </row>
    <row r="51" spans="1:31" s="219" customFormat="1" ht="12.95" customHeight="1">
      <c r="A51" s="256" t="s">
        <v>40</v>
      </c>
      <c r="B51" s="261"/>
      <c r="C51" s="261">
        <f>SUM(C38:C49)</f>
        <v>64840</v>
      </c>
      <c r="D51" s="261">
        <f>SUM(D38:D49)</f>
        <v>65788</v>
      </c>
      <c r="E51" s="261">
        <f>SUM(E38:E49)</f>
        <v>66713</v>
      </c>
      <c r="F51" s="261">
        <f>SUM(F38:F49)</f>
        <v>66735</v>
      </c>
      <c r="G51" s="261">
        <f>SUM(G38:G49)</f>
        <v>59462</v>
      </c>
      <c r="H51" s="262"/>
      <c r="I51" s="263"/>
      <c r="J51" s="259"/>
      <c r="K51" s="259"/>
      <c r="L51" s="259"/>
      <c r="M51" s="259"/>
      <c r="N51" s="259"/>
      <c r="R51" s="256" t="s">
        <v>40</v>
      </c>
      <c r="S51" s="261"/>
      <c r="T51" s="261">
        <f>SUM(T38:T49)</f>
        <v>11524</v>
      </c>
      <c r="U51" s="261">
        <f>SUM(U38:U49)</f>
        <v>11780</v>
      </c>
      <c r="V51" s="261">
        <f>SUM(V38:V49)</f>
        <v>12999</v>
      </c>
      <c r="W51" s="261">
        <f>SUM(W38:W49)</f>
        <v>12730</v>
      </c>
      <c r="X51" s="261">
        <f>SUM(X38:X49)</f>
        <v>10717</v>
      </c>
      <c r="Y51" s="262"/>
      <c r="Z51" s="263"/>
      <c r="AA51" s="286"/>
      <c r="AB51" s="286"/>
      <c r="AC51" s="290"/>
      <c r="AD51" s="211"/>
      <c r="AE51" s="211"/>
    </row>
    <row r="52" spans="1:31" s="219" customFormat="1" ht="12.95" customHeight="1">
      <c r="A52" s="225" t="s">
        <v>41</v>
      </c>
      <c r="B52" s="237"/>
      <c r="C52" s="264"/>
      <c r="D52" s="264">
        <f>D51/C51-1</f>
        <v>1.4620604565083184E-2</v>
      </c>
      <c r="E52" s="264">
        <f>E51/D51-1</f>
        <v>1.4060314951054975E-2</v>
      </c>
      <c r="F52" s="264">
        <f>F51/E51-1</f>
        <v>3.2977080928753288E-4</v>
      </c>
      <c r="G52" s="264">
        <f>G51/F51-1</f>
        <v>-0.10898329212557134</v>
      </c>
      <c r="H52" s="264"/>
      <c r="I52" s="202">
        <f>(H38+H39+H40+H41+H42+H43+H44+H45+H46)/(G38+G39+G40+G41+G42+G43+G44+G45+G46)-1</f>
        <v>7.2946400253726118E-3</v>
      </c>
      <c r="J52" s="259"/>
      <c r="K52" s="259"/>
      <c r="L52" s="259"/>
      <c r="M52" s="259"/>
      <c r="N52" s="259"/>
      <c r="R52" s="225" t="s">
        <v>41</v>
      </c>
      <c r="S52" s="237"/>
      <c r="T52" s="237"/>
      <c r="U52" s="264">
        <f>U51/T51-1</f>
        <v>2.221450885109344E-2</v>
      </c>
      <c r="V52" s="264">
        <f>V51/U51-1</f>
        <v>0.10348047538200333</v>
      </c>
      <c r="W52" s="264">
        <f>W51/V51-1</f>
        <v>-2.0693899530733084E-2</v>
      </c>
      <c r="X52" s="264">
        <f>X51/W51-1</f>
        <v>-0.15813040062843675</v>
      </c>
      <c r="Y52" s="230"/>
      <c r="Z52" s="264">
        <f>(Y38+Y39+Y40+Y41+Y42+Y43+Y44+Y45+Y46+Y47)/(X38+X39+X40+X41+X42+X43+X44+X45+X46+X47)-1</f>
        <v>-2.1303841676367896E-2</v>
      </c>
      <c r="AA52" s="230"/>
      <c r="AB52" s="290"/>
      <c r="AC52" s="211"/>
      <c r="AD52" s="211"/>
    </row>
    <row r="53" spans="1:31">
      <c r="A53" s="211" t="s">
        <v>89</v>
      </c>
      <c r="B53" s="219"/>
      <c r="C53" s="219"/>
      <c r="D53" s="219"/>
      <c r="E53" s="219"/>
      <c r="F53" s="219"/>
      <c r="G53" s="219"/>
      <c r="H53" s="219"/>
      <c r="I53" s="219"/>
      <c r="J53" s="259"/>
      <c r="K53" s="259"/>
      <c r="L53" s="259"/>
      <c r="M53" s="259"/>
      <c r="N53" s="259"/>
      <c r="R53" s="211" t="s">
        <v>89</v>
      </c>
    </row>
    <row r="54" spans="1:31">
      <c r="B54" s="225"/>
      <c r="J54" s="259"/>
      <c r="K54" s="259"/>
      <c r="L54" s="259"/>
      <c r="M54" s="259"/>
      <c r="N54" s="259"/>
    </row>
    <row r="55" spans="1:31" s="219" customFormat="1" ht="18.75">
      <c r="A55" s="277" t="s">
        <v>93</v>
      </c>
      <c r="B55" s="278"/>
      <c r="C55" s="217"/>
      <c r="D55" s="217"/>
      <c r="E55" s="217"/>
      <c r="F55" s="217"/>
      <c r="G55" s="217"/>
      <c r="H55" s="217"/>
      <c r="I55" s="217"/>
      <c r="J55" s="259"/>
      <c r="K55" s="259"/>
      <c r="L55" s="259"/>
      <c r="M55" s="259"/>
      <c r="N55" s="259"/>
      <c r="R55" s="277" t="s">
        <v>94</v>
      </c>
      <c r="S55" s="278"/>
      <c r="T55" s="278"/>
      <c r="U55" s="217"/>
      <c r="V55" s="217"/>
      <c r="W55" s="217"/>
      <c r="X55" s="217"/>
      <c r="Y55" s="217"/>
      <c r="Z55" s="217"/>
      <c r="AA55" s="217"/>
      <c r="AB55" s="211"/>
      <c r="AC55" s="211"/>
    </row>
    <row r="56" spans="1:31" s="219" customFormat="1" ht="12.75" customHeight="1">
      <c r="A56" s="279" t="s">
        <v>44</v>
      </c>
      <c r="B56" s="277"/>
      <c r="C56" s="277"/>
      <c r="D56" s="280">
        <f>D72/D$25</f>
        <v>6.6192653689181397E-2</v>
      </c>
      <c r="E56" s="280">
        <f>E72/E$25</f>
        <v>6.7518050121712345E-2</v>
      </c>
      <c r="F56" s="280">
        <f>F72/F$25</f>
        <v>6.5407175010230523E-2</v>
      </c>
      <c r="G56" s="280">
        <f>G72/G$25</f>
        <v>6.8633739576651698E-2</v>
      </c>
      <c r="H56" s="225"/>
      <c r="J56" s="259"/>
      <c r="K56" s="259"/>
      <c r="L56" s="259"/>
      <c r="M56" s="259"/>
      <c r="N56" s="259"/>
      <c r="O56" s="291"/>
      <c r="P56" s="291"/>
      <c r="Q56" s="281"/>
      <c r="R56" s="279" t="s">
        <v>44</v>
      </c>
      <c r="S56" s="277"/>
      <c r="T56" s="280">
        <f>T72/C$25</f>
        <v>0.12011060728058652</v>
      </c>
      <c r="U56" s="280">
        <f>U72/D$25</f>
        <v>0.12183486826641594</v>
      </c>
      <c r="V56" s="280">
        <f>V72/E$25</f>
        <v>0.11944348257523683</v>
      </c>
      <c r="W56" s="280">
        <f>W72/F$25</f>
        <v>0.11690607850749714</v>
      </c>
      <c r="X56" s="280">
        <f>X72/G$25</f>
        <v>0.12709612388893979</v>
      </c>
      <c r="AB56" s="211"/>
      <c r="AC56" s="211"/>
    </row>
    <row r="57" spans="1:31" s="219" customFormat="1" ht="14.85" customHeight="1">
      <c r="A57" s="436" t="s">
        <v>80</v>
      </c>
      <c r="B57" s="421" t="s">
        <v>101</v>
      </c>
      <c r="C57" s="423">
        <v>2019</v>
      </c>
      <c r="D57" s="425">
        <v>2020</v>
      </c>
      <c r="E57" s="425">
        <v>2021</v>
      </c>
      <c r="F57" s="425">
        <v>2022</v>
      </c>
      <c r="G57" s="425">
        <v>2023</v>
      </c>
      <c r="H57" s="425">
        <v>2024</v>
      </c>
      <c r="I57" s="428" t="s">
        <v>103</v>
      </c>
      <c r="J57" s="259"/>
      <c r="K57" s="259"/>
      <c r="L57" s="259"/>
      <c r="M57" s="259"/>
      <c r="N57" s="259"/>
      <c r="R57" s="436" t="s">
        <v>80</v>
      </c>
      <c r="S57" s="421" t="s">
        <v>101</v>
      </c>
      <c r="T57" s="425">
        <v>2019</v>
      </c>
      <c r="U57" s="425">
        <v>2020</v>
      </c>
      <c r="V57" s="425">
        <v>2021</v>
      </c>
      <c r="W57" s="425">
        <v>2022</v>
      </c>
      <c r="X57" s="425">
        <v>2023</v>
      </c>
      <c r="Y57" s="425">
        <v>2024</v>
      </c>
      <c r="Z57" s="428" t="s">
        <v>103</v>
      </c>
      <c r="AA57" s="226"/>
      <c r="AB57" s="226"/>
      <c r="AC57" s="226"/>
    </row>
    <row r="58" spans="1:31" s="219" customFormat="1" ht="19.350000000000001" customHeight="1">
      <c r="A58" s="437"/>
      <c r="B58" s="422"/>
      <c r="C58" s="424"/>
      <c r="D58" s="422"/>
      <c r="E58" s="422"/>
      <c r="F58" s="422"/>
      <c r="G58" s="422"/>
      <c r="H58" s="422"/>
      <c r="I58" s="429"/>
      <c r="J58" s="259"/>
      <c r="K58" s="259"/>
      <c r="L58" s="259"/>
      <c r="M58" s="259"/>
      <c r="N58" s="259"/>
      <c r="R58" s="437"/>
      <c r="S58" s="422"/>
      <c r="T58" s="422"/>
      <c r="U58" s="422"/>
      <c r="V58" s="422"/>
      <c r="W58" s="422"/>
      <c r="X58" s="422"/>
      <c r="Y58" s="422"/>
      <c r="Z58" s="429"/>
      <c r="AA58" s="226"/>
      <c r="AB58" s="226"/>
      <c r="AC58" s="226"/>
    </row>
    <row r="59" spans="1:31" s="219" customFormat="1" ht="12.75">
      <c r="A59" s="283" t="s">
        <v>9</v>
      </c>
      <c r="B59" s="228">
        <f>AVERAGE(C59:E59)</f>
        <v>1378.6666666666667</v>
      </c>
      <c r="C59" s="238">
        <v>1554</v>
      </c>
      <c r="D59" s="244">
        <v>1320</v>
      </c>
      <c r="E59" s="238">
        <v>1262</v>
      </c>
      <c r="F59" s="238">
        <v>1262</v>
      </c>
      <c r="G59" s="229">
        <v>1199</v>
      </c>
      <c r="H59" s="72">
        <v>1093</v>
      </c>
      <c r="I59" s="101">
        <f>H59/G59-1</f>
        <v>-8.8407005838198494E-2</v>
      </c>
      <c r="J59" s="259"/>
      <c r="K59" s="259"/>
      <c r="L59" s="259"/>
      <c r="M59" s="259"/>
      <c r="N59" s="259"/>
      <c r="O59" s="236"/>
      <c r="P59" s="236"/>
      <c r="R59" s="283" t="s">
        <v>9</v>
      </c>
      <c r="S59" s="228">
        <f>AVERAGE(T59:V59)</f>
        <v>1943</v>
      </c>
      <c r="T59" s="238">
        <v>1775</v>
      </c>
      <c r="U59" s="244">
        <v>2088</v>
      </c>
      <c r="V59" s="238">
        <v>1966</v>
      </c>
      <c r="W59" s="238">
        <v>1661</v>
      </c>
      <c r="X59" s="239">
        <v>1966</v>
      </c>
      <c r="Y59" s="72">
        <v>1922</v>
      </c>
      <c r="Z59" s="101">
        <f>Y59/X59-1</f>
        <v>-2.238046795523907E-2</v>
      </c>
      <c r="AA59" s="285"/>
      <c r="AB59" s="285"/>
      <c r="AC59" s="230"/>
      <c r="AD59" s="282"/>
    </row>
    <row r="60" spans="1:31" s="219" customFormat="1" ht="12.75">
      <c r="A60" s="283" t="s">
        <v>10</v>
      </c>
      <c r="B60" s="238">
        <f t="shared" ref="B60:B70" si="12">AVERAGE(C60:E60)</f>
        <v>1043.3333333333333</v>
      </c>
      <c r="C60" s="238">
        <v>1014</v>
      </c>
      <c r="D60" s="244">
        <v>1073</v>
      </c>
      <c r="E60" s="238">
        <v>1043</v>
      </c>
      <c r="F60" s="238">
        <v>1138</v>
      </c>
      <c r="G60" s="238">
        <v>1254</v>
      </c>
      <c r="H60" s="72">
        <v>1292</v>
      </c>
      <c r="I60" s="101">
        <f t="shared" ref="I60:I67" si="13">H60/G60-1</f>
        <v>3.0303030303030276E-2</v>
      </c>
      <c r="J60" s="259"/>
      <c r="K60" s="259"/>
      <c r="L60" s="259"/>
      <c r="M60" s="259"/>
      <c r="N60" s="259"/>
      <c r="O60" s="236"/>
      <c r="P60" s="236"/>
      <c r="R60" s="283" t="s">
        <v>10</v>
      </c>
      <c r="S60" s="238">
        <f t="shared" ref="S60:S70" si="14">AVERAGE(T60:V60)</f>
        <v>2114</v>
      </c>
      <c r="T60" s="238">
        <v>1948</v>
      </c>
      <c r="U60" s="244">
        <v>2392</v>
      </c>
      <c r="V60" s="238">
        <v>2002</v>
      </c>
      <c r="W60" s="238">
        <v>2065</v>
      </c>
      <c r="X60" s="239">
        <v>1890</v>
      </c>
      <c r="Y60" s="72">
        <v>1863</v>
      </c>
      <c r="Z60" s="101">
        <f t="shared" ref="Z60:Z67" si="15">Y60/X60-1</f>
        <v>-1.4285714285714235E-2</v>
      </c>
      <c r="AA60" s="285"/>
      <c r="AB60" s="285"/>
      <c r="AC60" s="230"/>
      <c r="AD60" s="282"/>
    </row>
    <row r="61" spans="1:31" s="219" customFormat="1" ht="12.75">
      <c r="A61" s="283" t="s">
        <v>11</v>
      </c>
      <c r="B61" s="238">
        <f t="shared" si="12"/>
        <v>1356.3333333333333</v>
      </c>
      <c r="C61" s="238">
        <v>1593</v>
      </c>
      <c r="D61" s="244">
        <v>1021</v>
      </c>
      <c r="E61" s="238">
        <v>1455</v>
      </c>
      <c r="F61" s="238">
        <v>1149</v>
      </c>
      <c r="G61" s="238">
        <v>1032</v>
      </c>
      <c r="H61" s="72">
        <v>1031</v>
      </c>
      <c r="I61" s="101">
        <f t="shared" si="13"/>
        <v>-9.6899224806201723E-4</v>
      </c>
      <c r="J61" s="259"/>
      <c r="K61" s="259"/>
      <c r="L61" s="259"/>
      <c r="M61" s="259"/>
      <c r="N61" s="259"/>
      <c r="O61" s="236"/>
      <c r="P61" s="236"/>
      <c r="R61" s="283" t="s">
        <v>11</v>
      </c>
      <c r="S61" s="238">
        <f t="shared" si="14"/>
        <v>2334</v>
      </c>
      <c r="T61" s="238">
        <v>1975</v>
      </c>
      <c r="U61" s="244">
        <v>2360</v>
      </c>
      <c r="V61" s="238">
        <v>2667</v>
      </c>
      <c r="W61" s="238">
        <v>2383</v>
      </c>
      <c r="X61" s="239">
        <v>2093</v>
      </c>
      <c r="Y61" s="72">
        <v>2011</v>
      </c>
      <c r="Z61" s="101">
        <f t="shared" si="15"/>
        <v>-3.9178213091256575E-2</v>
      </c>
      <c r="AA61" s="285"/>
      <c r="AB61" s="285"/>
      <c r="AC61" s="230"/>
      <c r="AD61" s="282"/>
    </row>
    <row r="62" spans="1:31" s="219" customFormat="1" ht="12.75">
      <c r="A62" s="283" t="s">
        <v>12</v>
      </c>
      <c r="B62" s="238">
        <f t="shared" si="12"/>
        <v>941.66666666666663</v>
      </c>
      <c r="C62" s="238">
        <v>1031</v>
      </c>
      <c r="D62" s="244">
        <v>855</v>
      </c>
      <c r="E62" s="238">
        <v>939</v>
      </c>
      <c r="F62" s="238">
        <v>926</v>
      </c>
      <c r="G62" s="244">
        <v>822</v>
      </c>
      <c r="H62" s="72">
        <v>1043</v>
      </c>
      <c r="I62" s="101">
        <f t="shared" si="13"/>
        <v>0.26885644768856443</v>
      </c>
      <c r="J62" s="284"/>
      <c r="K62" s="282"/>
      <c r="N62" s="236"/>
      <c r="O62" s="236"/>
      <c r="P62" s="236"/>
      <c r="R62" s="283" t="s">
        <v>12</v>
      </c>
      <c r="S62" s="238">
        <f t="shared" si="14"/>
        <v>2040</v>
      </c>
      <c r="T62" s="238">
        <v>2057</v>
      </c>
      <c r="U62" s="244">
        <v>1774</v>
      </c>
      <c r="V62" s="238">
        <v>2289</v>
      </c>
      <c r="W62" s="238">
        <v>1909</v>
      </c>
      <c r="X62" s="239">
        <v>1948</v>
      </c>
      <c r="Y62" s="72">
        <v>2444</v>
      </c>
      <c r="Z62" s="101">
        <f t="shared" si="15"/>
        <v>0.25462012320328542</v>
      </c>
      <c r="AA62" s="285"/>
      <c r="AB62" s="285"/>
      <c r="AC62" s="230"/>
      <c r="AD62" s="282"/>
    </row>
    <row r="63" spans="1:31" s="219" customFormat="1" ht="12.75">
      <c r="A63" s="283" t="s">
        <v>13</v>
      </c>
      <c r="B63" s="238">
        <f t="shared" si="12"/>
        <v>1008.3333333333334</v>
      </c>
      <c r="C63" s="238">
        <v>1149</v>
      </c>
      <c r="D63" s="244">
        <v>909</v>
      </c>
      <c r="E63" s="238">
        <v>967</v>
      </c>
      <c r="F63" s="238">
        <v>866</v>
      </c>
      <c r="G63" s="244">
        <v>998</v>
      </c>
      <c r="H63" s="72">
        <v>983</v>
      </c>
      <c r="I63" s="101">
        <f t="shared" si="13"/>
        <v>-1.503006012024044E-2</v>
      </c>
      <c r="J63" s="284"/>
      <c r="K63" s="282"/>
      <c r="N63" s="236"/>
      <c r="O63" s="236"/>
      <c r="P63" s="236"/>
      <c r="R63" s="283" t="s">
        <v>13</v>
      </c>
      <c r="S63" s="238">
        <f t="shared" si="14"/>
        <v>2059.6666666666665</v>
      </c>
      <c r="T63" s="238">
        <v>2260</v>
      </c>
      <c r="U63" s="244">
        <v>1973</v>
      </c>
      <c r="V63" s="238">
        <v>1946</v>
      </c>
      <c r="W63" s="238">
        <v>2096</v>
      </c>
      <c r="X63" s="239">
        <v>2132</v>
      </c>
      <c r="Y63" s="72">
        <v>1949</v>
      </c>
      <c r="Z63" s="101">
        <f t="shared" si="15"/>
        <v>-8.58348968105066E-2</v>
      </c>
      <c r="AA63" s="286"/>
      <c r="AB63" s="286"/>
      <c r="AC63" s="230"/>
      <c r="AD63" s="282"/>
    </row>
    <row r="64" spans="1:31" s="219" customFormat="1" ht="12.75">
      <c r="A64" s="283" t="s">
        <v>14</v>
      </c>
      <c r="B64" s="238">
        <f t="shared" si="12"/>
        <v>965</v>
      </c>
      <c r="C64" s="238">
        <v>710</v>
      </c>
      <c r="D64" s="244">
        <v>1117</v>
      </c>
      <c r="E64" s="238">
        <v>1068</v>
      </c>
      <c r="F64" s="238">
        <v>1132</v>
      </c>
      <c r="G64" s="244">
        <v>989</v>
      </c>
      <c r="H64" s="72">
        <v>852</v>
      </c>
      <c r="I64" s="101">
        <f t="shared" si="13"/>
        <v>-0.13852376137512634</v>
      </c>
      <c r="J64" s="284"/>
      <c r="K64" s="282"/>
      <c r="N64" s="236"/>
      <c r="O64" s="236"/>
      <c r="P64" s="236"/>
      <c r="R64" s="283" t="s">
        <v>14</v>
      </c>
      <c r="S64" s="238">
        <f t="shared" si="14"/>
        <v>2242</v>
      </c>
      <c r="T64" s="238">
        <v>1980</v>
      </c>
      <c r="U64" s="244">
        <v>2212</v>
      </c>
      <c r="V64" s="238">
        <v>2534</v>
      </c>
      <c r="W64" s="238">
        <v>2222</v>
      </c>
      <c r="X64" s="239">
        <v>2201</v>
      </c>
      <c r="Y64" s="72">
        <v>1922</v>
      </c>
      <c r="Z64" s="101">
        <f t="shared" si="15"/>
        <v>-0.12676056338028174</v>
      </c>
      <c r="AA64" s="286"/>
      <c r="AB64" s="286"/>
      <c r="AC64" s="230"/>
      <c r="AD64" s="282"/>
    </row>
    <row r="65" spans="1:30" s="225" customFormat="1" ht="12.95" customHeight="1">
      <c r="A65" s="283" t="s">
        <v>15</v>
      </c>
      <c r="B65" s="238">
        <f t="shared" si="12"/>
        <v>853.33333333333337</v>
      </c>
      <c r="C65" s="238">
        <v>746</v>
      </c>
      <c r="D65" s="244">
        <v>791</v>
      </c>
      <c r="E65" s="238">
        <v>1023</v>
      </c>
      <c r="F65" s="238">
        <v>695</v>
      </c>
      <c r="G65" s="244">
        <v>820</v>
      </c>
      <c r="H65" s="72">
        <v>895</v>
      </c>
      <c r="I65" s="101">
        <f t="shared" si="13"/>
        <v>9.1463414634146423E-2</v>
      </c>
      <c r="J65" s="284"/>
      <c r="K65" s="282"/>
      <c r="N65" s="236"/>
      <c r="O65" s="236"/>
      <c r="P65" s="236"/>
      <c r="R65" s="283" t="s">
        <v>15</v>
      </c>
      <c r="S65" s="238">
        <f t="shared" si="14"/>
        <v>1786.3333333333333</v>
      </c>
      <c r="T65" s="238">
        <v>1990</v>
      </c>
      <c r="U65" s="244">
        <v>1708</v>
      </c>
      <c r="V65" s="238">
        <v>1661</v>
      </c>
      <c r="W65" s="238">
        <v>1455</v>
      </c>
      <c r="X65" s="239">
        <v>1839</v>
      </c>
      <c r="Y65" s="72">
        <v>1955</v>
      </c>
      <c r="Z65" s="101">
        <f t="shared" si="15"/>
        <v>6.3077759651984699E-2</v>
      </c>
      <c r="AA65" s="286"/>
      <c r="AB65" s="286"/>
      <c r="AC65" s="230"/>
      <c r="AD65" s="282"/>
    </row>
    <row r="66" spans="1:30" s="219" customFormat="1" ht="12.95" customHeight="1">
      <c r="A66" s="283" t="s">
        <v>16</v>
      </c>
      <c r="B66" s="238">
        <f t="shared" si="12"/>
        <v>682.66666666666663</v>
      </c>
      <c r="C66" s="238">
        <v>781</v>
      </c>
      <c r="D66" s="244">
        <v>500</v>
      </c>
      <c r="E66" s="238">
        <v>767</v>
      </c>
      <c r="F66" s="238">
        <v>734</v>
      </c>
      <c r="G66" s="244">
        <v>659</v>
      </c>
      <c r="H66" s="72">
        <v>706</v>
      </c>
      <c r="I66" s="101">
        <f t="shared" si="13"/>
        <v>7.1320182094081863E-2</v>
      </c>
      <c r="J66" s="284"/>
      <c r="K66" s="282"/>
      <c r="N66" s="236"/>
      <c r="O66" s="236"/>
      <c r="P66" s="236"/>
      <c r="R66" s="283" t="s">
        <v>16</v>
      </c>
      <c r="S66" s="238">
        <f t="shared" si="14"/>
        <v>1383.6666666666667</v>
      </c>
      <c r="T66" s="238">
        <v>1260</v>
      </c>
      <c r="U66" s="244">
        <v>1279</v>
      </c>
      <c r="V66" s="238">
        <v>1612</v>
      </c>
      <c r="W66" s="238">
        <v>1654</v>
      </c>
      <c r="X66" s="239">
        <v>1359</v>
      </c>
      <c r="Y66" s="72">
        <v>1305</v>
      </c>
      <c r="Z66" s="101">
        <f t="shared" si="15"/>
        <v>-3.9735099337748325E-2</v>
      </c>
      <c r="AA66" s="286"/>
      <c r="AB66" s="286"/>
      <c r="AC66" s="230"/>
      <c r="AD66" s="282"/>
    </row>
    <row r="67" spans="1:30" s="219" customFormat="1" ht="12.95" customHeight="1">
      <c r="A67" s="283" t="s">
        <v>17</v>
      </c>
      <c r="B67" s="238">
        <f t="shared" si="12"/>
        <v>1184</v>
      </c>
      <c r="C67" s="238">
        <v>1070</v>
      </c>
      <c r="D67" s="244">
        <v>1262</v>
      </c>
      <c r="E67" s="238">
        <v>1220</v>
      </c>
      <c r="F67" s="238">
        <v>1059</v>
      </c>
      <c r="G67" s="244">
        <v>1020</v>
      </c>
      <c r="H67" s="72">
        <v>1301</v>
      </c>
      <c r="I67" s="101">
        <f t="shared" si="13"/>
        <v>0.27549019607843128</v>
      </c>
      <c r="J67" s="284"/>
      <c r="K67" s="282"/>
      <c r="N67" s="236"/>
      <c r="O67" s="236"/>
      <c r="P67" s="236"/>
      <c r="R67" s="283" t="s">
        <v>17</v>
      </c>
      <c r="S67" s="238">
        <f t="shared" si="14"/>
        <v>1927</v>
      </c>
      <c r="T67" s="238">
        <v>2060</v>
      </c>
      <c r="U67" s="244">
        <v>1884</v>
      </c>
      <c r="V67" s="238">
        <v>1837</v>
      </c>
      <c r="W67" s="238">
        <v>1826</v>
      </c>
      <c r="X67" s="239">
        <v>2114</v>
      </c>
      <c r="Y67" s="72">
        <v>1922</v>
      </c>
      <c r="Z67" s="101">
        <f t="shared" si="15"/>
        <v>-9.0823084200567616E-2</v>
      </c>
      <c r="AA67" s="286"/>
      <c r="AB67" s="286"/>
      <c r="AC67" s="230"/>
      <c r="AD67" s="282"/>
    </row>
    <row r="68" spans="1:30" s="219" customFormat="1" ht="12.95" customHeight="1">
      <c r="A68" s="283" t="s">
        <v>18</v>
      </c>
      <c r="B68" s="238">
        <f t="shared" si="12"/>
        <v>1089.6666666666667</v>
      </c>
      <c r="C68" s="238">
        <v>996</v>
      </c>
      <c r="D68" s="244">
        <v>1399</v>
      </c>
      <c r="E68" s="238">
        <v>874</v>
      </c>
      <c r="F68" s="238">
        <v>1424</v>
      </c>
      <c r="G68" s="244">
        <v>579</v>
      </c>
      <c r="H68" s="72"/>
      <c r="I68" s="101"/>
      <c r="J68" s="284"/>
      <c r="K68" s="282"/>
      <c r="N68" s="236"/>
      <c r="O68" s="236"/>
      <c r="P68" s="236"/>
      <c r="R68" s="283" t="s">
        <v>18</v>
      </c>
      <c r="S68" s="238">
        <f t="shared" si="14"/>
        <v>1691.6666666666667</v>
      </c>
      <c r="T68" s="238">
        <v>1929</v>
      </c>
      <c r="U68" s="244">
        <v>1874</v>
      </c>
      <c r="V68" s="238">
        <v>1272</v>
      </c>
      <c r="W68" s="238">
        <v>1532</v>
      </c>
      <c r="X68" s="239">
        <v>1577</v>
      </c>
      <c r="Y68" s="72"/>
      <c r="Z68" s="101"/>
      <c r="AA68" s="286"/>
      <c r="AB68" s="286"/>
      <c r="AC68" s="230"/>
      <c r="AD68" s="282"/>
    </row>
    <row r="69" spans="1:30" s="219" customFormat="1" ht="12.95" customHeight="1">
      <c r="A69" s="283" t="s">
        <v>19</v>
      </c>
      <c r="B69" s="238">
        <f t="shared" si="12"/>
        <v>1387.6666666666667</v>
      </c>
      <c r="C69" s="238">
        <v>1363</v>
      </c>
      <c r="D69" s="244">
        <v>1311</v>
      </c>
      <c r="E69" s="238">
        <v>1489</v>
      </c>
      <c r="F69" s="238">
        <v>1198</v>
      </c>
      <c r="G69" s="244">
        <v>1466</v>
      </c>
      <c r="H69" s="72"/>
      <c r="I69" s="203"/>
      <c r="J69" s="284"/>
      <c r="K69" s="282"/>
      <c r="N69" s="236"/>
      <c r="O69" s="236"/>
      <c r="P69" s="236"/>
      <c r="R69" s="283" t="s">
        <v>19</v>
      </c>
      <c r="S69" s="238">
        <f t="shared" si="14"/>
        <v>1828.6666666666667</v>
      </c>
      <c r="T69" s="238">
        <v>1876</v>
      </c>
      <c r="U69" s="244">
        <v>1728</v>
      </c>
      <c r="V69" s="238">
        <v>1882</v>
      </c>
      <c r="W69" s="238">
        <v>1714</v>
      </c>
      <c r="X69" s="239">
        <v>1835</v>
      </c>
      <c r="Y69" s="72"/>
      <c r="Z69" s="203"/>
      <c r="AA69" s="286"/>
      <c r="AB69" s="286"/>
      <c r="AC69" s="290"/>
      <c r="AD69" s="282"/>
    </row>
    <row r="70" spans="1:30" s="219" customFormat="1" ht="12.95" customHeight="1">
      <c r="A70" s="287" t="s">
        <v>20</v>
      </c>
      <c r="B70" s="238">
        <f t="shared" si="12"/>
        <v>935</v>
      </c>
      <c r="C70" s="238">
        <v>1015</v>
      </c>
      <c r="D70" s="244">
        <v>833</v>
      </c>
      <c r="E70" s="238">
        <v>957</v>
      </c>
      <c r="F70" s="238">
        <v>884</v>
      </c>
      <c r="G70" s="244">
        <v>1146</v>
      </c>
      <c r="H70" s="72"/>
      <c r="I70" s="203"/>
      <c r="J70" s="284"/>
      <c r="K70" s="282"/>
      <c r="N70" s="236"/>
      <c r="O70" s="236"/>
      <c r="P70" s="236"/>
      <c r="R70" s="287" t="s">
        <v>20</v>
      </c>
      <c r="S70" s="238">
        <f t="shared" si="14"/>
        <v>1514</v>
      </c>
      <c r="T70" s="238">
        <v>1564</v>
      </c>
      <c r="U70" s="244">
        <v>1535</v>
      </c>
      <c r="V70" s="238">
        <v>1443</v>
      </c>
      <c r="W70" s="238">
        <v>1766</v>
      </c>
      <c r="X70" s="239">
        <v>1238</v>
      </c>
      <c r="Y70" s="72"/>
      <c r="Z70" s="203"/>
      <c r="AA70" s="286"/>
      <c r="AB70" s="286"/>
      <c r="AC70" s="290"/>
      <c r="AD70" s="282"/>
    </row>
    <row r="71" spans="1:30" s="219" customFormat="1" ht="12.95" customHeight="1">
      <c r="A71" s="256" t="s">
        <v>48</v>
      </c>
      <c r="B71" s="257"/>
      <c r="C71" s="257">
        <f>SUM(C59:C64)</f>
        <v>7051</v>
      </c>
      <c r="D71" s="257">
        <f t="shared" ref="D71:H71" si="16">SUM(D59:D64)</f>
        <v>6295</v>
      </c>
      <c r="E71" s="257">
        <f t="shared" si="16"/>
        <v>6734</v>
      </c>
      <c r="F71" s="257">
        <f t="shared" si="16"/>
        <v>6473</v>
      </c>
      <c r="G71" s="257">
        <f t="shared" si="16"/>
        <v>6294</v>
      </c>
      <c r="H71" s="257">
        <f t="shared" si="16"/>
        <v>6294</v>
      </c>
      <c r="I71" s="258"/>
      <c r="J71" s="259"/>
      <c r="N71" s="211"/>
      <c r="R71" s="256" t="s">
        <v>48</v>
      </c>
      <c r="S71" s="257"/>
      <c r="T71" s="257">
        <f>SUM(T59:T64)</f>
        <v>11995</v>
      </c>
      <c r="U71" s="257">
        <f t="shared" ref="U71:Y71" si="17">SUM(U59:U64)</f>
        <v>12799</v>
      </c>
      <c r="V71" s="257">
        <f t="shared" si="17"/>
        <v>13404</v>
      </c>
      <c r="W71" s="257">
        <f t="shared" si="17"/>
        <v>12336</v>
      </c>
      <c r="X71" s="257">
        <f t="shared" si="17"/>
        <v>12230</v>
      </c>
      <c r="Y71" s="257">
        <f t="shared" si="17"/>
        <v>12111</v>
      </c>
      <c r="Z71" s="258"/>
      <c r="AA71" s="289"/>
      <c r="AB71" s="289"/>
      <c r="AC71" s="290"/>
    </row>
    <row r="72" spans="1:30">
      <c r="A72" s="256" t="s">
        <v>40</v>
      </c>
      <c r="B72" s="261"/>
      <c r="C72" s="261">
        <f>SUM(C59:C70)</f>
        <v>13022</v>
      </c>
      <c r="D72" s="261">
        <f>SUM(D59:D70)</f>
        <v>12391</v>
      </c>
      <c r="E72" s="261">
        <f>SUM(E59:E70)</f>
        <v>13064</v>
      </c>
      <c r="F72" s="261">
        <f>SUM(F59:F70)</f>
        <v>12467</v>
      </c>
      <c r="G72" s="261">
        <f>SUM(G59:G70)</f>
        <v>11984</v>
      </c>
      <c r="H72" s="262"/>
      <c r="I72" s="263"/>
      <c r="J72" s="230"/>
      <c r="R72" s="256" t="s">
        <v>40</v>
      </c>
      <c r="S72" s="261"/>
      <c r="T72" s="261">
        <f>SUM(T59:T70)</f>
        <v>22674</v>
      </c>
      <c r="U72" s="261">
        <f>SUM(U59:U70)</f>
        <v>22807</v>
      </c>
      <c r="V72" s="261">
        <f>SUM(V59:V70)</f>
        <v>23111</v>
      </c>
      <c r="W72" s="261">
        <f>SUM(W59:W70)</f>
        <v>22283</v>
      </c>
      <c r="X72" s="261">
        <f>SUM(X59:X70)</f>
        <v>22192</v>
      </c>
      <c r="Y72" s="262"/>
      <c r="Z72" s="263"/>
      <c r="AA72" s="286"/>
      <c r="AB72" s="286"/>
    </row>
    <row r="73" spans="1:30">
      <c r="A73" s="225" t="s">
        <v>41</v>
      </c>
      <c r="B73" s="237"/>
      <c r="C73" s="264"/>
      <c r="D73" s="264">
        <f>D72/C72-1</f>
        <v>-4.8456458301336158E-2</v>
      </c>
      <c r="E73" s="264">
        <f>E72/D72-1</f>
        <v>5.4313614720361558E-2</v>
      </c>
      <c r="F73" s="264">
        <f>F72/E72-1</f>
        <v>-4.5698101653398604E-2</v>
      </c>
      <c r="G73" s="264">
        <f>G72/F72-1</f>
        <v>-3.8742279618191988E-2</v>
      </c>
      <c r="H73" s="264"/>
      <c r="I73" s="202">
        <f>(H59+H60+H61+H62+H63+H64+H65+H66+H67)/(G59+G60+G61+G62+G63+G64+G65+G66+G67)-1</f>
        <v>4.5831911747981291E-2</v>
      </c>
      <c r="J73" s="230"/>
      <c r="R73" s="225" t="s">
        <v>41</v>
      </c>
      <c r="S73" s="237"/>
      <c r="T73" s="237"/>
      <c r="U73" s="264">
        <f>U72/T72-1</f>
        <v>5.865749316397606E-3</v>
      </c>
      <c r="V73" s="264">
        <f>V72/U72-1</f>
        <v>1.3329241022492999E-2</v>
      </c>
      <c r="W73" s="264">
        <f>W72/V72-1</f>
        <v>-3.5827095322573665E-2</v>
      </c>
      <c r="X73" s="264">
        <f>X72/W72-1</f>
        <v>-4.0838307229726922E-3</v>
      </c>
      <c r="Y73" s="230"/>
      <c r="Z73" s="202">
        <f>(Y59+Y60+Y61+Y62+Y63+Y64+Y65+Y66+Y67)/(X59+X60+X61+X62+X63+X64+X65+X66+X67)-1</f>
        <v>-1.4194504617489501E-2</v>
      </c>
      <c r="AA73" s="230"/>
    </row>
    <row r="74" spans="1:30">
      <c r="A74" s="211" t="s">
        <v>89</v>
      </c>
      <c r="B74" s="225"/>
      <c r="R74" s="211" t="s">
        <v>89</v>
      </c>
    </row>
    <row r="75" spans="1:30">
      <c r="B75" s="225"/>
    </row>
    <row r="76" spans="1:30" s="219" customFormat="1" ht="18.75">
      <c r="A76" s="277" t="s">
        <v>95</v>
      </c>
      <c r="B76" s="278"/>
      <c r="C76" s="217"/>
      <c r="D76" s="217"/>
      <c r="E76" s="217"/>
      <c r="F76" s="217"/>
      <c r="G76" s="217"/>
      <c r="H76" s="217"/>
      <c r="I76" s="217"/>
      <c r="J76" s="217"/>
      <c r="R76" s="277" t="s">
        <v>96</v>
      </c>
      <c r="S76" s="222"/>
      <c r="T76" s="222"/>
      <c r="U76" s="223"/>
      <c r="V76" s="223"/>
      <c r="W76" s="223"/>
      <c r="X76" s="223"/>
      <c r="Y76" s="223"/>
      <c r="Z76" s="223"/>
      <c r="AA76" s="223"/>
      <c r="AB76" s="223"/>
    </row>
    <row r="77" spans="1:30" s="219" customFormat="1" ht="12.75" customHeight="1">
      <c r="A77" s="279" t="s">
        <v>44</v>
      </c>
      <c r="B77" s="277"/>
      <c r="C77" s="277"/>
      <c r="D77" s="280">
        <f>D93/D$25</f>
        <v>0.15210260903010747</v>
      </c>
      <c r="E77" s="280">
        <f>E93/E$25</f>
        <v>0.14280915194145405</v>
      </c>
      <c r="F77" s="280">
        <f>F93/F$25</f>
        <v>0.14886205051257567</v>
      </c>
      <c r="G77" s="280">
        <f>G93/G$25</f>
        <v>0.14932305507193255</v>
      </c>
      <c r="H77" s="225"/>
      <c r="K77" s="435"/>
      <c r="L77" s="435"/>
      <c r="M77" s="435"/>
      <c r="N77" s="435"/>
      <c r="O77" s="435"/>
      <c r="P77" s="435"/>
      <c r="Q77" s="281"/>
      <c r="R77" s="279" t="s">
        <v>44</v>
      </c>
      <c r="S77" s="277"/>
      <c r="T77" s="280">
        <f>T93/C$25</f>
        <v>4.7696741111158202E-2</v>
      </c>
      <c r="U77" s="280">
        <f>U93/D$25</f>
        <v>4.6224278296544796E-2</v>
      </c>
      <c r="V77" s="280">
        <f>V93/E$25</f>
        <v>4.7723643204523256E-2</v>
      </c>
      <c r="W77" s="280">
        <f>W93/F$25</f>
        <v>4.5900968489974082E-2</v>
      </c>
      <c r="X77" s="280">
        <f>X93/G$25</f>
        <v>4.6240722074589936E-2</v>
      </c>
    </row>
    <row r="78" spans="1:30" s="219" customFormat="1" ht="14.85" customHeight="1">
      <c r="A78" s="436" t="s">
        <v>80</v>
      </c>
      <c r="B78" s="421" t="s">
        <v>101</v>
      </c>
      <c r="C78" s="423">
        <v>2019</v>
      </c>
      <c r="D78" s="425">
        <v>2020</v>
      </c>
      <c r="E78" s="425">
        <v>2021</v>
      </c>
      <c r="F78" s="425">
        <v>2022</v>
      </c>
      <c r="G78" s="425">
        <v>2023</v>
      </c>
      <c r="H78" s="425">
        <v>2024</v>
      </c>
      <c r="I78" s="428" t="s">
        <v>103</v>
      </c>
      <c r="J78" s="226"/>
      <c r="R78" s="436" t="s">
        <v>80</v>
      </c>
      <c r="S78" s="421" t="s">
        <v>101</v>
      </c>
      <c r="T78" s="425">
        <v>2019</v>
      </c>
      <c r="U78" s="425">
        <v>2020</v>
      </c>
      <c r="V78" s="425">
        <v>2021</v>
      </c>
      <c r="W78" s="425">
        <v>2022</v>
      </c>
      <c r="X78" s="425">
        <v>2023</v>
      </c>
      <c r="Y78" s="425">
        <v>2024</v>
      </c>
      <c r="Z78" s="428" t="s">
        <v>103</v>
      </c>
      <c r="AA78" s="226"/>
      <c r="AB78" s="226"/>
      <c r="AC78" s="226"/>
    </row>
    <row r="79" spans="1:30" s="219" customFormat="1" ht="20.100000000000001" customHeight="1">
      <c r="A79" s="437"/>
      <c r="B79" s="422"/>
      <c r="C79" s="424"/>
      <c r="D79" s="422"/>
      <c r="E79" s="422"/>
      <c r="F79" s="422"/>
      <c r="G79" s="422"/>
      <c r="H79" s="422"/>
      <c r="I79" s="429"/>
      <c r="J79" s="226"/>
      <c r="R79" s="437"/>
      <c r="S79" s="422"/>
      <c r="T79" s="422"/>
      <c r="U79" s="422"/>
      <c r="V79" s="422"/>
      <c r="W79" s="422"/>
      <c r="X79" s="422"/>
      <c r="Y79" s="422"/>
      <c r="Z79" s="429"/>
      <c r="AA79" s="226"/>
      <c r="AB79" s="226"/>
      <c r="AC79" s="226"/>
    </row>
    <row r="80" spans="1:30" s="219" customFormat="1" ht="12.75">
      <c r="A80" s="283" t="s">
        <v>9</v>
      </c>
      <c r="B80" s="228">
        <f>AVERAGE(C80:E80)</f>
        <v>2201.3333333333335</v>
      </c>
      <c r="C80" s="238">
        <v>2340</v>
      </c>
      <c r="D80" s="244">
        <v>2361</v>
      </c>
      <c r="E80" s="238">
        <v>1903</v>
      </c>
      <c r="F80" s="238">
        <v>2035</v>
      </c>
      <c r="G80" s="229">
        <v>1972</v>
      </c>
      <c r="H80" s="72">
        <v>2222</v>
      </c>
      <c r="I80" s="101">
        <f>H80/G80-1</f>
        <v>0.12677484787018245</v>
      </c>
      <c r="J80" s="284"/>
      <c r="K80" s="282"/>
      <c r="N80" s="236"/>
      <c r="O80" s="236"/>
      <c r="P80" s="236"/>
      <c r="R80" s="283" t="s">
        <v>9</v>
      </c>
      <c r="S80" s="228">
        <f>AVERAGE(T80:V80)</f>
        <v>868.66666666666663</v>
      </c>
      <c r="T80" s="238">
        <v>898</v>
      </c>
      <c r="U80" s="238">
        <v>894</v>
      </c>
      <c r="V80" s="244">
        <v>814</v>
      </c>
      <c r="W80" s="238">
        <v>1010</v>
      </c>
      <c r="X80" s="239">
        <v>684</v>
      </c>
      <c r="Y80" s="72">
        <v>718</v>
      </c>
      <c r="Z80" s="101">
        <f>Y80/X80-1</f>
        <v>4.9707602339181367E-2</v>
      </c>
      <c r="AA80" s="285"/>
      <c r="AB80" s="285"/>
      <c r="AC80" s="292"/>
      <c r="AD80" s="282"/>
    </row>
    <row r="81" spans="1:30" s="219" customFormat="1" ht="12.75">
      <c r="A81" s="283" t="s">
        <v>10</v>
      </c>
      <c r="B81" s="238">
        <f t="shared" ref="B81:B91" si="18">AVERAGE(C81:E81)</f>
        <v>2406</v>
      </c>
      <c r="C81" s="238">
        <v>2367</v>
      </c>
      <c r="D81" s="244">
        <v>2502</v>
      </c>
      <c r="E81" s="238">
        <v>2349</v>
      </c>
      <c r="F81" s="238">
        <v>2820</v>
      </c>
      <c r="G81" s="238">
        <v>2445</v>
      </c>
      <c r="H81" s="72">
        <v>2098</v>
      </c>
      <c r="I81" s="101">
        <f t="shared" ref="I81:I88" si="19">H81/G81-1</f>
        <v>-0.14192229038854809</v>
      </c>
      <c r="J81" s="284"/>
      <c r="K81" s="282"/>
      <c r="N81" s="236"/>
      <c r="O81" s="236"/>
      <c r="P81" s="236"/>
      <c r="R81" s="283" t="s">
        <v>10</v>
      </c>
      <c r="S81" s="238">
        <f t="shared" ref="S81:S91" si="20">AVERAGE(T81:V81)</f>
        <v>803</v>
      </c>
      <c r="T81" s="238">
        <v>906</v>
      </c>
      <c r="U81" s="238">
        <v>756</v>
      </c>
      <c r="V81" s="244">
        <v>747</v>
      </c>
      <c r="W81" s="238">
        <v>775</v>
      </c>
      <c r="X81" s="239">
        <v>881</v>
      </c>
      <c r="Y81" s="72">
        <v>690</v>
      </c>
      <c r="Z81" s="101">
        <f t="shared" ref="Z81:Z88" si="21">Y81/X81-1</f>
        <v>-0.21679909194097613</v>
      </c>
      <c r="AA81" s="285"/>
      <c r="AB81" s="285"/>
      <c r="AC81" s="292"/>
      <c r="AD81" s="282"/>
    </row>
    <row r="82" spans="1:30" s="219" customFormat="1" ht="12.75">
      <c r="A82" s="283" t="s">
        <v>11</v>
      </c>
      <c r="B82" s="238">
        <f t="shared" si="18"/>
        <v>2542.6666666666665</v>
      </c>
      <c r="C82" s="238">
        <v>2211</v>
      </c>
      <c r="D82" s="244">
        <v>2577</v>
      </c>
      <c r="E82" s="238">
        <v>2840</v>
      </c>
      <c r="F82" s="238">
        <v>2679</v>
      </c>
      <c r="G82" s="238">
        <v>2105</v>
      </c>
      <c r="H82" s="72">
        <v>1993</v>
      </c>
      <c r="I82" s="101">
        <f t="shared" si="19"/>
        <v>-5.3206650831353897E-2</v>
      </c>
      <c r="J82" s="284"/>
      <c r="K82" s="282"/>
      <c r="N82" s="236"/>
      <c r="O82" s="236"/>
      <c r="P82" s="236"/>
      <c r="R82" s="283" t="s">
        <v>11</v>
      </c>
      <c r="S82" s="238">
        <f t="shared" si="20"/>
        <v>820</v>
      </c>
      <c r="T82" s="238">
        <v>841</v>
      </c>
      <c r="U82" s="238">
        <v>843</v>
      </c>
      <c r="V82" s="244">
        <v>776</v>
      </c>
      <c r="W82" s="238">
        <v>844</v>
      </c>
      <c r="X82" s="239">
        <v>588</v>
      </c>
      <c r="Y82" s="72">
        <v>789</v>
      </c>
      <c r="Z82" s="101">
        <f t="shared" si="21"/>
        <v>0.34183673469387754</v>
      </c>
      <c r="AA82" s="285"/>
      <c r="AB82" s="285"/>
      <c r="AC82" s="292"/>
      <c r="AD82" s="282"/>
    </row>
    <row r="83" spans="1:30" s="219" customFormat="1" ht="12.75">
      <c r="A83" s="283" t="s">
        <v>12</v>
      </c>
      <c r="B83" s="238">
        <f t="shared" si="18"/>
        <v>1989.3333333333333</v>
      </c>
      <c r="C83" s="238">
        <v>2130</v>
      </c>
      <c r="D83" s="244">
        <v>1859</v>
      </c>
      <c r="E83" s="238">
        <v>1979</v>
      </c>
      <c r="F83" s="238">
        <v>1788</v>
      </c>
      <c r="G83" s="244">
        <v>1885</v>
      </c>
      <c r="H83" s="72">
        <v>2402</v>
      </c>
      <c r="I83" s="101">
        <f t="shared" si="19"/>
        <v>0.27427055702917769</v>
      </c>
      <c r="J83" s="284"/>
      <c r="K83" s="282"/>
      <c r="N83" s="236"/>
      <c r="O83" s="236"/>
      <c r="P83" s="236"/>
      <c r="R83" s="283" t="s">
        <v>12</v>
      </c>
      <c r="S83" s="238">
        <f t="shared" si="20"/>
        <v>866.33333333333337</v>
      </c>
      <c r="T83" s="238">
        <v>1051</v>
      </c>
      <c r="U83" s="238">
        <v>701</v>
      </c>
      <c r="V83" s="244">
        <v>847</v>
      </c>
      <c r="W83" s="238">
        <v>702</v>
      </c>
      <c r="X83" s="239">
        <v>641</v>
      </c>
      <c r="Y83" s="72">
        <v>728</v>
      </c>
      <c r="Z83" s="101">
        <f t="shared" si="21"/>
        <v>0.13572542901716078</v>
      </c>
      <c r="AA83" s="285"/>
      <c r="AB83" s="285"/>
      <c r="AC83" s="292"/>
      <c r="AD83" s="282"/>
    </row>
    <row r="84" spans="1:30" s="219" customFormat="1" ht="12.75">
      <c r="A84" s="283" t="s">
        <v>13</v>
      </c>
      <c r="B84" s="238">
        <f t="shared" si="18"/>
        <v>1905.3333333333333</v>
      </c>
      <c r="C84" s="238">
        <v>2096</v>
      </c>
      <c r="D84" s="244">
        <v>1891</v>
      </c>
      <c r="E84" s="238">
        <v>1729</v>
      </c>
      <c r="F84" s="238">
        <v>1891</v>
      </c>
      <c r="G84" s="244">
        <v>2485</v>
      </c>
      <c r="H84" s="72">
        <v>1786</v>
      </c>
      <c r="I84" s="101">
        <f t="shared" si="19"/>
        <v>-0.28128772635814892</v>
      </c>
      <c r="J84" s="284"/>
      <c r="K84" s="282"/>
      <c r="N84" s="236"/>
      <c r="O84" s="236"/>
      <c r="P84" s="236"/>
      <c r="R84" s="283" t="s">
        <v>13</v>
      </c>
      <c r="S84" s="238">
        <f t="shared" si="20"/>
        <v>681.33333333333337</v>
      </c>
      <c r="T84" s="238">
        <v>778</v>
      </c>
      <c r="U84" s="238">
        <v>649</v>
      </c>
      <c r="V84" s="244">
        <v>617</v>
      </c>
      <c r="W84" s="238">
        <v>961</v>
      </c>
      <c r="X84" s="239">
        <v>780</v>
      </c>
      <c r="Y84" s="72">
        <v>891</v>
      </c>
      <c r="Z84" s="101">
        <f t="shared" si="21"/>
        <v>0.14230769230769225</v>
      </c>
      <c r="AA84" s="286"/>
      <c r="AB84" s="286"/>
      <c r="AC84" s="292"/>
      <c r="AD84" s="282"/>
    </row>
    <row r="85" spans="1:30" s="219" customFormat="1" ht="12.75">
      <c r="A85" s="283" t="s">
        <v>14</v>
      </c>
      <c r="B85" s="238">
        <f t="shared" si="18"/>
        <v>1521.6666666666667</v>
      </c>
      <c r="C85" s="238">
        <v>1224</v>
      </c>
      <c r="D85" s="244">
        <v>1538</v>
      </c>
      <c r="E85" s="238">
        <v>1803</v>
      </c>
      <c r="F85" s="238">
        <v>2097</v>
      </c>
      <c r="G85" s="244">
        <v>1332</v>
      </c>
      <c r="H85" s="72">
        <v>1511</v>
      </c>
      <c r="I85" s="101">
        <f t="shared" si="19"/>
        <v>0.13438438438438438</v>
      </c>
      <c r="J85" s="284"/>
      <c r="K85" s="282"/>
      <c r="N85" s="236"/>
      <c r="O85" s="236"/>
      <c r="P85" s="236"/>
      <c r="R85" s="283" t="s">
        <v>14</v>
      </c>
      <c r="S85" s="238">
        <f t="shared" si="20"/>
        <v>747</v>
      </c>
      <c r="T85" s="238">
        <v>576</v>
      </c>
      <c r="U85" s="238">
        <v>742</v>
      </c>
      <c r="V85" s="244">
        <v>923</v>
      </c>
      <c r="W85" s="238">
        <v>681</v>
      </c>
      <c r="X85" s="239">
        <v>480</v>
      </c>
      <c r="Y85" s="72">
        <v>632</v>
      </c>
      <c r="Z85" s="101">
        <f t="shared" si="21"/>
        <v>0.31666666666666665</v>
      </c>
      <c r="AA85" s="286"/>
      <c r="AB85" s="286"/>
      <c r="AC85" s="292"/>
      <c r="AD85" s="282"/>
    </row>
    <row r="86" spans="1:30" s="225" customFormat="1" ht="12.95" customHeight="1">
      <c r="A86" s="283" t="s">
        <v>15</v>
      </c>
      <c r="B86" s="238">
        <f t="shared" si="18"/>
        <v>1635.6666666666667</v>
      </c>
      <c r="C86" s="238">
        <v>1838</v>
      </c>
      <c r="D86" s="244">
        <v>1577</v>
      </c>
      <c r="E86" s="238">
        <v>1492</v>
      </c>
      <c r="F86" s="238">
        <v>1587</v>
      </c>
      <c r="G86" s="244">
        <v>1341</v>
      </c>
      <c r="H86" s="72">
        <v>1584</v>
      </c>
      <c r="I86" s="101">
        <f t="shared" si="19"/>
        <v>0.18120805369127524</v>
      </c>
      <c r="J86" s="284"/>
      <c r="K86" s="282"/>
      <c r="N86" s="236"/>
      <c r="O86" s="236"/>
      <c r="P86" s="236"/>
      <c r="R86" s="283" t="s">
        <v>15</v>
      </c>
      <c r="S86" s="238">
        <f t="shared" si="20"/>
        <v>652.33333333333337</v>
      </c>
      <c r="T86" s="238">
        <v>530</v>
      </c>
      <c r="U86" s="238">
        <v>595</v>
      </c>
      <c r="V86" s="244">
        <v>832</v>
      </c>
      <c r="W86" s="238">
        <v>547</v>
      </c>
      <c r="X86" s="239">
        <v>527</v>
      </c>
      <c r="Y86" s="72">
        <v>795</v>
      </c>
      <c r="Z86" s="101">
        <f t="shared" si="21"/>
        <v>0.50853889943074004</v>
      </c>
      <c r="AA86" s="286"/>
      <c r="AB86" s="286"/>
      <c r="AC86" s="292"/>
      <c r="AD86" s="282"/>
    </row>
    <row r="87" spans="1:30" s="219" customFormat="1" ht="12.95" customHeight="1">
      <c r="A87" s="283" t="s">
        <v>16</v>
      </c>
      <c r="B87" s="238">
        <f t="shared" si="18"/>
        <v>1888.3333333333333</v>
      </c>
      <c r="C87" s="238">
        <v>1934</v>
      </c>
      <c r="D87" s="244">
        <v>2088</v>
      </c>
      <c r="E87" s="238">
        <v>1643</v>
      </c>
      <c r="F87" s="238">
        <v>2319</v>
      </c>
      <c r="G87" s="244">
        <v>1692</v>
      </c>
      <c r="H87" s="72">
        <v>1950</v>
      </c>
      <c r="I87" s="101">
        <f t="shared" si="19"/>
        <v>0.15248226950354615</v>
      </c>
      <c r="J87" s="284"/>
      <c r="K87" s="282"/>
      <c r="N87" s="236"/>
      <c r="O87" s="236"/>
      <c r="P87" s="236"/>
      <c r="R87" s="283" t="s">
        <v>16</v>
      </c>
      <c r="S87" s="238">
        <f t="shared" si="20"/>
        <v>603.66666666666663</v>
      </c>
      <c r="T87" s="238">
        <v>575</v>
      </c>
      <c r="U87" s="238">
        <v>548</v>
      </c>
      <c r="V87" s="244">
        <v>688</v>
      </c>
      <c r="W87" s="238">
        <v>614</v>
      </c>
      <c r="X87" s="239">
        <v>592</v>
      </c>
      <c r="Y87" s="72">
        <v>576</v>
      </c>
      <c r="Z87" s="101">
        <f t="shared" si="21"/>
        <v>-2.7027027027026973E-2</v>
      </c>
      <c r="AA87" s="286"/>
      <c r="AB87" s="286"/>
      <c r="AC87" s="292"/>
      <c r="AD87" s="282"/>
    </row>
    <row r="88" spans="1:30" s="219" customFormat="1" ht="12.95" customHeight="1">
      <c r="A88" s="283" t="s">
        <v>17</v>
      </c>
      <c r="B88" s="238">
        <f t="shared" si="18"/>
        <v>3008.6666666666665</v>
      </c>
      <c r="C88" s="238">
        <v>3113</v>
      </c>
      <c r="D88" s="244">
        <v>3067</v>
      </c>
      <c r="E88" s="238">
        <v>2846</v>
      </c>
      <c r="F88" s="238">
        <v>2285</v>
      </c>
      <c r="G88" s="244">
        <v>2359</v>
      </c>
      <c r="H88" s="72">
        <v>2532</v>
      </c>
      <c r="I88" s="101">
        <f t="shared" si="19"/>
        <v>7.3336159389571831E-2</v>
      </c>
      <c r="J88" s="284"/>
      <c r="K88" s="282"/>
      <c r="N88" s="236"/>
      <c r="O88" s="236"/>
      <c r="P88" s="236"/>
      <c r="R88" s="283" t="s">
        <v>17</v>
      </c>
      <c r="S88" s="238">
        <f t="shared" si="20"/>
        <v>718</v>
      </c>
      <c r="T88" s="238">
        <v>675</v>
      </c>
      <c r="U88" s="238">
        <v>771</v>
      </c>
      <c r="V88" s="244">
        <v>708</v>
      </c>
      <c r="W88" s="238">
        <v>671</v>
      </c>
      <c r="X88" s="239">
        <v>694</v>
      </c>
      <c r="Y88" s="72">
        <v>641</v>
      </c>
      <c r="Z88" s="101">
        <f t="shared" si="21"/>
        <v>-7.636887608069165E-2</v>
      </c>
      <c r="AA88" s="286"/>
      <c r="AB88" s="286"/>
      <c r="AC88" s="292"/>
      <c r="AD88" s="282"/>
    </row>
    <row r="89" spans="1:30" s="219" customFormat="1" ht="12.95" customHeight="1">
      <c r="A89" s="283" t="s">
        <v>18</v>
      </c>
      <c r="B89" s="238">
        <f t="shared" si="18"/>
        <v>3891.3333333333335</v>
      </c>
      <c r="C89" s="238">
        <v>4138</v>
      </c>
      <c r="D89" s="244">
        <v>4063</v>
      </c>
      <c r="E89" s="238">
        <v>3473</v>
      </c>
      <c r="F89" s="238">
        <v>3033</v>
      </c>
      <c r="G89" s="244">
        <v>3437</v>
      </c>
      <c r="H89" s="72"/>
      <c r="I89" s="101"/>
      <c r="J89" s="284"/>
      <c r="K89" s="282"/>
      <c r="N89" s="236"/>
      <c r="O89" s="236"/>
      <c r="P89" s="236"/>
      <c r="R89" s="283" t="s">
        <v>18</v>
      </c>
      <c r="S89" s="238">
        <f t="shared" si="20"/>
        <v>833.66666666666663</v>
      </c>
      <c r="T89" s="238">
        <v>852</v>
      </c>
      <c r="U89" s="238">
        <v>848</v>
      </c>
      <c r="V89" s="244">
        <v>801</v>
      </c>
      <c r="W89" s="238">
        <v>754</v>
      </c>
      <c r="X89" s="239">
        <v>601</v>
      </c>
      <c r="Y89" s="72"/>
      <c r="Z89" s="101"/>
      <c r="AA89" s="286"/>
      <c r="AB89" s="286"/>
      <c r="AC89" s="292"/>
      <c r="AD89" s="282"/>
    </row>
    <row r="90" spans="1:30" s="219" customFormat="1" ht="12.95" customHeight="1">
      <c r="A90" s="283" t="s">
        <v>19</v>
      </c>
      <c r="B90" s="238">
        <f t="shared" si="18"/>
        <v>3285</v>
      </c>
      <c r="C90" s="238">
        <v>3061</v>
      </c>
      <c r="D90" s="244">
        <v>2977</v>
      </c>
      <c r="E90" s="238">
        <v>3817</v>
      </c>
      <c r="F90" s="238">
        <v>3894</v>
      </c>
      <c r="G90" s="244">
        <v>3437</v>
      </c>
      <c r="H90" s="72"/>
      <c r="I90" s="203"/>
      <c r="J90" s="284"/>
      <c r="K90" s="282"/>
      <c r="N90" s="236"/>
      <c r="O90" s="236"/>
      <c r="P90" s="236"/>
      <c r="R90" s="283" t="s">
        <v>19</v>
      </c>
      <c r="S90" s="238">
        <f t="shared" si="20"/>
        <v>728</v>
      </c>
      <c r="T90" s="238">
        <v>660</v>
      </c>
      <c r="U90" s="238">
        <v>753</v>
      </c>
      <c r="V90" s="244">
        <v>771</v>
      </c>
      <c r="W90" s="238">
        <v>655</v>
      </c>
      <c r="X90" s="239">
        <v>822</v>
      </c>
      <c r="Y90" s="72"/>
      <c r="Z90" s="203"/>
      <c r="AA90" s="286"/>
      <c r="AB90" s="286"/>
      <c r="AC90" s="292"/>
      <c r="AD90" s="282"/>
    </row>
    <row r="91" spans="1:30" s="219" customFormat="1" ht="12.95" customHeight="1">
      <c r="A91" s="287" t="s">
        <v>20</v>
      </c>
      <c r="B91" s="238">
        <f t="shared" si="18"/>
        <v>1842.6666666666667</v>
      </c>
      <c r="C91" s="238">
        <v>1797</v>
      </c>
      <c r="D91" s="244">
        <v>1973</v>
      </c>
      <c r="E91" s="238">
        <v>1758</v>
      </c>
      <c r="F91" s="238">
        <v>1946</v>
      </c>
      <c r="G91" s="244">
        <v>1583</v>
      </c>
      <c r="H91" s="72"/>
      <c r="I91" s="203"/>
      <c r="J91" s="284"/>
      <c r="K91" s="282"/>
      <c r="N91" s="236"/>
      <c r="O91" s="236"/>
      <c r="P91" s="236"/>
      <c r="R91" s="287" t="s">
        <v>20</v>
      </c>
      <c r="S91" s="238">
        <f t="shared" si="20"/>
        <v>641.66666666666663</v>
      </c>
      <c r="T91" s="288">
        <v>662</v>
      </c>
      <c r="U91" s="238">
        <v>553</v>
      </c>
      <c r="V91" s="244">
        <v>710</v>
      </c>
      <c r="W91" s="238">
        <v>535</v>
      </c>
      <c r="X91" s="239">
        <v>784</v>
      </c>
      <c r="Y91" s="72"/>
      <c r="Z91" s="203"/>
      <c r="AA91" s="286"/>
      <c r="AB91" s="286"/>
      <c r="AC91" s="292"/>
      <c r="AD91" s="282"/>
    </row>
    <row r="92" spans="1:30" s="219" customFormat="1" ht="12.95" customHeight="1">
      <c r="A92" s="256" t="s">
        <v>48</v>
      </c>
      <c r="B92" s="257"/>
      <c r="C92" s="257">
        <f>SUM(C80:C85)</f>
        <v>12368</v>
      </c>
      <c r="D92" s="257">
        <f t="shared" ref="D92:H92" si="22">SUM(D80:D85)</f>
        <v>12728</v>
      </c>
      <c r="E92" s="257">
        <f t="shared" si="22"/>
        <v>12603</v>
      </c>
      <c r="F92" s="257">
        <f t="shared" si="22"/>
        <v>13310</v>
      </c>
      <c r="G92" s="257">
        <f t="shared" si="22"/>
        <v>12224</v>
      </c>
      <c r="H92" s="257">
        <f t="shared" si="22"/>
        <v>12012</v>
      </c>
      <c r="I92" s="258"/>
      <c r="J92" s="259"/>
      <c r="N92" s="211"/>
      <c r="R92" s="256" t="s">
        <v>48</v>
      </c>
      <c r="S92" s="257"/>
      <c r="T92" s="257">
        <f>SUM(T80:T85)</f>
        <v>5050</v>
      </c>
      <c r="U92" s="257">
        <f t="shared" ref="U92:Y92" si="23">SUM(U80:U85)</f>
        <v>4585</v>
      </c>
      <c r="V92" s="257">
        <f t="shared" si="23"/>
        <v>4724</v>
      </c>
      <c r="W92" s="257">
        <f t="shared" si="23"/>
        <v>4973</v>
      </c>
      <c r="X92" s="257">
        <f t="shared" si="23"/>
        <v>4054</v>
      </c>
      <c r="Y92" s="257">
        <f t="shared" si="23"/>
        <v>4448</v>
      </c>
      <c r="Z92" s="258"/>
      <c r="AA92" s="289"/>
      <c r="AB92" s="289"/>
      <c r="AC92" s="292"/>
    </row>
    <row r="93" spans="1:30">
      <c r="A93" s="256" t="s">
        <v>40</v>
      </c>
      <c r="B93" s="261"/>
      <c r="C93" s="261">
        <f>SUM(C80:C91)</f>
        <v>28249</v>
      </c>
      <c r="D93" s="261">
        <f>SUM(D80:D91)</f>
        <v>28473</v>
      </c>
      <c r="E93" s="261">
        <f>SUM(E80:E91)</f>
        <v>27632</v>
      </c>
      <c r="F93" s="261">
        <f>SUM(F80:F91)</f>
        <v>28374</v>
      </c>
      <c r="G93" s="261">
        <f>SUM(G80:G91)</f>
        <v>26073</v>
      </c>
      <c r="H93" s="262"/>
      <c r="I93" s="263"/>
      <c r="J93" s="230"/>
      <c r="R93" s="256" t="s">
        <v>40</v>
      </c>
      <c r="S93" s="261"/>
      <c r="T93" s="261">
        <f>SUM(T80:T91)</f>
        <v>9004</v>
      </c>
      <c r="U93" s="261">
        <f>SUM(U80:U91)</f>
        <v>8653</v>
      </c>
      <c r="V93" s="261">
        <f>SUM(V80:V91)</f>
        <v>9234</v>
      </c>
      <c r="W93" s="261">
        <f>SUM(W80:W91)</f>
        <v>8749</v>
      </c>
      <c r="X93" s="261">
        <f>SUM(X80:X91)</f>
        <v>8074</v>
      </c>
      <c r="Y93" s="262"/>
      <c r="Z93" s="263"/>
      <c r="AA93" s="286"/>
      <c r="AB93" s="286"/>
    </row>
    <row r="94" spans="1:30">
      <c r="A94" s="225" t="s">
        <v>41</v>
      </c>
      <c r="B94" s="237"/>
      <c r="C94" s="264"/>
      <c r="D94" s="264">
        <f>D93/C93-1</f>
        <v>7.9294842295303258E-3</v>
      </c>
      <c r="E94" s="264">
        <f>E93/D93-1</f>
        <v>-2.9536754117936326E-2</v>
      </c>
      <c r="F94" s="264">
        <f>F93/E93-1</f>
        <v>2.6852924145917667E-2</v>
      </c>
      <c r="G94" s="264">
        <f>G93/F93-1</f>
        <v>-8.1095368999788531E-2</v>
      </c>
      <c r="H94" s="264"/>
      <c r="I94" s="202">
        <f>(H80+H81+H82+H83+H84+H85+H86+H87+H88)/(G80+G81+G82+G83+G84+G85+G86+G87+G88)-1</f>
        <v>2.6226158038147096E-2</v>
      </c>
      <c r="J94" s="230"/>
      <c r="R94" s="225" t="s">
        <v>41</v>
      </c>
      <c r="S94" s="237"/>
      <c r="T94" s="237"/>
      <c r="U94" s="264">
        <f>U93/T93-1</f>
        <v>-3.8982674366948022E-2</v>
      </c>
      <c r="V94" s="264">
        <f>V93/U93-1</f>
        <v>6.7144343002426998E-2</v>
      </c>
      <c r="W94" s="264">
        <f>W93/V93-1</f>
        <v>-5.2523283517435515E-2</v>
      </c>
      <c r="X94" s="264">
        <f>X93/W93-1</f>
        <v>-7.7151674477083043E-2</v>
      </c>
      <c r="Y94" s="230"/>
      <c r="Z94" s="202">
        <f>(Y80+Y81+Y82+Y83+Y84+Y85+Y86+Y87+Y88)/(X80+X81+X82+X83+X84+X85+X86+X87+X88)-1</f>
        <v>0.10107380262485077</v>
      </c>
      <c r="AA94" s="230"/>
    </row>
    <row r="95" spans="1:30">
      <c r="A95" s="211" t="s">
        <v>89</v>
      </c>
      <c r="R95" s="211" t="s">
        <v>89</v>
      </c>
    </row>
  </sheetData>
  <sheetProtection selectLockedCells="1" selectUnlockedCells="1"/>
  <mergeCells count="83">
    <mergeCell ref="Z78:Z79"/>
    <mergeCell ref="G78:G79"/>
    <mergeCell ref="H78:H79"/>
    <mergeCell ref="I78:I79"/>
    <mergeCell ref="R78:R79"/>
    <mergeCell ref="S78:S79"/>
    <mergeCell ref="T78:T79"/>
    <mergeCell ref="U78:U79"/>
    <mergeCell ref="V78:V79"/>
    <mergeCell ref="W78:W79"/>
    <mergeCell ref="X78:X79"/>
    <mergeCell ref="Y78:Y79"/>
    <mergeCell ref="X57:X58"/>
    <mergeCell ref="Y57:Y58"/>
    <mergeCell ref="Z57:Z58"/>
    <mergeCell ref="K77:P77"/>
    <mergeCell ref="A78:A79"/>
    <mergeCell ref="B78:B79"/>
    <mergeCell ref="C78:C79"/>
    <mergeCell ref="D78:D79"/>
    <mergeCell ref="E78:E79"/>
    <mergeCell ref="F78:F79"/>
    <mergeCell ref="R57:R58"/>
    <mergeCell ref="S57:S58"/>
    <mergeCell ref="T57:T58"/>
    <mergeCell ref="U57:U58"/>
    <mergeCell ref="V57:V58"/>
    <mergeCell ref="W57:W58"/>
    <mergeCell ref="Z36:Z37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T36:T37"/>
    <mergeCell ref="U36:U37"/>
    <mergeCell ref="V36:V37"/>
    <mergeCell ref="W36:W37"/>
    <mergeCell ref="X36:X37"/>
    <mergeCell ref="Y36:Y37"/>
    <mergeCell ref="S36:S37"/>
    <mergeCell ref="R12:R15"/>
    <mergeCell ref="R16:R19"/>
    <mergeCell ref="R20:R23"/>
    <mergeCell ref="R24:R27"/>
    <mergeCell ref="R36:R37"/>
    <mergeCell ref="K35:P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A10:AA11"/>
    <mergeCell ref="G10:G11"/>
    <mergeCell ref="H10:H11"/>
    <mergeCell ref="I10:I11"/>
    <mergeCell ref="S10:S11"/>
    <mergeCell ref="T10:T11"/>
    <mergeCell ref="U10:U11"/>
    <mergeCell ref="L11:N11"/>
    <mergeCell ref="V10:V11"/>
    <mergeCell ref="W10:W11"/>
    <mergeCell ref="X10:X11"/>
    <mergeCell ref="Y10:Y11"/>
    <mergeCell ref="Z10:Z11"/>
    <mergeCell ref="A8:G8"/>
    <mergeCell ref="K7:P7"/>
    <mergeCell ref="L9:P9"/>
    <mergeCell ref="A10:A11"/>
    <mergeCell ref="B10:B11"/>
    <mergeCell ref="C10:C11"/>
    <mergeCell ref="D10:D11"/>
    <mergeCell ref="E10:E11"/>
    <mergeCell ref="F10:F11"/>
    <mergeCell ref="K8:P8"/>
  </mergeCells>
  <conditionalFormatting sqref="Y38:Y49">
    <cfRule type="cellIs" dxfId="13" priority="14" operator="between">
      <formula>0</formula>
      <formula>0</formula>
    </cfRule>
  </conditionalFormatting>
  <conditionalFormatting sqref="Z38:Z49">
    <cfRule type="cellIs" dxfId="12" priority="13" operator="between">
      <formula>0</formula>
      <formula>0</formula>
    </cfRule>
  </conditionalFormatting>
  <conditionalFormatting sqref="Y59:Y70">
    <cfRule type="cellIs" dxfId="11" priority="12" operator="between">
      <formula>0</formula>
      <formula>0</formula>
    </cfRule>
  </conditionalFormatting>
  <conditionalFormatting sqref="Z59:Z70">
    <cfRule type="cellIs" dxfId="10" priority="11" operator="between">
      <formula>0</formula>
      <formula>0</formula>
    </cfRule>
  </conditionalFormatting>
  <conditionalFormatting sqref="Y80:Y91">
    <cfRule type="cellIs" dxfId="9" priority="10" operator="between">
      <formula>0</formula>
      <formula>0</formula>
    </cfRule>
  </conditionalFormatting>
  <conditionalFormatting sqref="Z80:Z91">
    <cfRule type="cellIs" dxfId="8" priority="9" operator="between">
      <formula>0</formula>
      <formula>0</formula>
    </cfRule>
  </conditionalFormatting>
  <conditionalFormatting sqref="H80:H91">
    <cfRule type="cellIs" dxfId="7" priority="8" operator="between">
      <formula>0</formula>
      <formula>0</formula>
    </cfRule>
  </conditionalFormatting>
  <conditionalFormatting sqref="I80:I91">
    <cfRule type="cellIs" dxfId="6" priority="7" operator="between">
      <formula>0</formula>
      <formula>0</formula>
    </cfRule>
  </conditionalFormatting>
  <conditionalFormatting sqref="H59:H70">
    <cfRule type="cellIs" dxfId="5" priority="6" operator="between">
      <formula>0</formula>
      <formula>0</formula>
    </cfRule>
  </conditionalFormatting>
  <conditionalFormatting sqref="I59:I70">
    <cfRule type="cellIs" dxfId="4" priority="5" operator="between">
      <formula>0</formula>
      <formula>0</formula>
    </cfRule>
  </conditionalFormatting>
  <conditionalFormatting sqref="H38:H49">
    <cfRule type="cellIs" dxfId="3" priority="4" operator="between">
      <formula>0</formula>
      <formula>0</formula>
    </cfRule>
  </conditionalFormatting>
  <conditionalFormatting sqref="I38:I49">
    <cfRule type="cellIs" dxfId="2" priority="3" operator="between">
      <formula>0</formula>
      <formula>0</formula>
    </cfRule>
  </conditionalFormatting>
  <conditionalFormatting sqref="H12:H23">
    <cfRule type="cellIs" dxfId="1" priority="2" operator="between">
      <formula>0</formula>
      <formula>0</formula>
    </cfRule>
  </conditionalFormatting>
  <conditionalFormatting sqref="I12:I23">
    <cfRule type="cellIs" dxfId="0" priority="1" operator="between">
      <formula>0</formula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&amp;C&amp;10&amp;A</oddHeader>
    <oddFooter>&amp;C&amp;10Page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Méthodologie&amp;navigation</vt:lpstr>
      <vt:lpstr>Evol_abattages-total.bovin</vt:lpstr>
      <vt:lpstr>Evol_abattages_total_vaches</vt:lpstr>
      <vt:lpstr>Cotations_Vaches_reformeO </vt:lpstr>
      <vt:lpstr>Evol_abattages_total_génisses</vt:lpstr>
      <vt:lpstr>IPAMPA_aliment_bovins</vt:lpstr>
      <vt:lpstr>Evol_abattage_total_veaux</vt:lpstr>
      <vt:lpstr>Cotations_Veaux_non_eleve_au_pi</vt:lpstr>
      <vt:lpstr>Evol. exportations_veaux_brouta</vt:lpstr>
      <vt:lpstr>'Cotations_Vaches_reformeO '!Excel_BuiltIn_Print_Area</vt:lpstr>
      <vt:lpstr>Cotations_Veaux_non_eleve_au_pi!Excel_BuiltIn_Print_Area</vt:lpstr>
      <vt:lpstr>'Cotations_Vaches_reformeO '!Zone_d_impression</vt:lpstr>
      <vt:lpstr>Cotations_Veaux_non_eleve_au_pi!Zone_d_impression</vt:lpstr>
      <vt:lpstr>'Evol. exportations_veaux_brouta'!Zone_d_impression</vt:lpstr>
      <vt:lpstr>Evol_abattages_total_génisses!Zone_d_impression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FABREGUE</dc:creator>
  <cp:lastModifiedBy>Utilisateur Windows</cp:lastModifiedBy>
  <dcterms:created xsi:type="dcterms:W3CDTF">2019-10-02T10:37:18Z</dcterms:created>
  <dcterms:modified xsi:type="dcterms:W3CDTF">2024-12-03T09:47:32Z</dcterms:modified>
</cp:coreProperties>
</file>