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02-politiques_publiques\13-connaissances_statistiques\06-suivi_conjoncturel\07-animaux\mis_a_jour_tableaux_internet\newforme2023\bovin\"/>
    </mc:Choice>
  </mc:AlternateContent>
  <bookViews>
    <workbookView xWindow="0" yWindow="0" windowWidth="20115" windowHeight="8565" tabRatio="868" activeTab="1"/>
  </bookViews>
  <sheets>
    <sheet name="Méthodologie_sommaire" sheetId="11" r:id="rId1"/>
    <sheet name="Evolution_abattages-total.bovin" sheetId="2" r:id="rId2"/>
    <sheet name="Evol_abattages_total_vaches" sheetId="4" r:id="rId3"/>
    <sheet name="cotations_Vaches_reformeO et P" sheetId="3" r:id="rId4"/>
    <sheet name="Evol_abattages_total_génisses" sheetId="5" r:id="rId5"/>
    <sheet name="IPAMPA_aliment_bovins" sheetId="10" r:id="rId6"/>
    <sheet name="Evol_abattage_total_veaux" sheetId="6" r:id="rId7"/>
    <sheet name="cotations_Veaux_non_eleve_au_pi" sheetId="7" r:id="rId8"/>
    <sheet name="Evol. exportations_veaux_brouta" sheetId="9" r:id="rId9"/>
  </sheets>
  <externalReferences>
    <externalReference r:id="rId10"/>
  </externalReferences>
  <definedNames>
    <definedName name="Excel_BuiltIn_Print_Area" localSheetId="3">'cotations_Vaches_reformeO et P'!$A$1:$O$66</definedName>
    <definedName name="Excel_BuiltIn_Print_Area" localSheetId="7">cotations_Veaux_non_eleve_au_pi!$A$1:$W$66</definedName>
    <definedName name="SHARED_FORMULA_16_13_16_13_1" localSheetId="8">((#REF!/#REF!)*100)-100</definedName>
    <definedName name="SHARED_FORMULA_16_13_16_13_1" localSheetId="5">((#REF!/#REF!)*100)-100</definedName>
    <definedName name="SHARED_FORMULA_16_13_16_13_1" localSheetId="0">((#REF!/#REF!)*100)-100</definedName>
    <definedName name="SHARED_FORMULA_16_13_16_13_1">((#REF!/#REF!)*100)-100</definedName>
    <definedName name="SHARED_FORMULA_16_13_16_13_3" localSheetId="8">((#REF!/#REF!)*100)-100</definedName>
    <definedName name="SHARED_FORMULA_16_13_16_13_3" localSheetId="5">((#REF!/#REF!)*100)-100</definedName>
    <definedName name="SHARED_FORMULA_16_13_16_13_3" localSheetId="0">((#REF!/#REF!)*100)-100</definedName>
    <definedName name="SHARED_FORMULA_16_13_16_13_3">((#REF!/#REF!)*100)-100</definedName>
    <definedName name="SHARED_FORMULA_16_13_16_13_4" localSheetId="8">((#REF!/#REF!)*100)-100</definedName>
    <definedName name="SHARED_FORMULA_16_13_16_13_4" localSheetId="5">((#REF!/#REF!)*100)-100</definedName>
    <definedName name="SHARED_FORMULA_16_13_16_13_4" localSheetId="0">((#REF!/#REF!)*100)-100</definedName>
    <definedName name="SHARED_FORMULA_16_13_16_13_4">((#REF!/#REF!)*100)-100</definedName>
    <definedName name="SHARED_FORMULA_16_14_16_14_5" localSheetId="8">((#REF!/#REF!)*100)-100</definedName>
    <definedName name="SHARED_FORMULA_16_14_16_14_5" localSheetId="5">((#REF!/#REF!)*100)-100</definedName>
    <definedName name="SHARED_FORMULA_16_14_16_14_5" localSheetId="0">((#REF!/#REF!)*100)-100</definedName>
    <definedName name="SHARED_FORMULA_16_14_16_14_5">((#REF!/#REF!)*100)-100</definedName>
    <definedName name="SHARED_FORMULA_16_35_16_35_3" localSheetId="8">((#REF!/#REF!)*100)-100</definedName>
    <definedName name="SHARED_FORMULA_16_35_16_35_3" localSheetId="5">((#REF!/#REF!)*100)-100</definedName>
    <definedName name="SHARED_FORMULA_16_35_16_35_3" localSheetId="0">((#REF!/#REF!)*100)-100</definedName>
    <definedName name="SHARED_FORMULA_16_35_16_35_3">((#REF!/#REF!)*100)-100</definedName>
    <definedName name="SHARED_FORMULA_16_35_16_35_4" localSheetId="8">((#REF!/#REF!)*100)-100</definedName>
    <definedName name="SHARED_FORMULA_16_35_16_35_4" localSheetId="5">((#REF!/#REF!)*100)-100</definedName>
    <definedName name="SHARED_FORMULA_16_35_16_35_4" localSheetId="0">((#REF!/#REF!)*100)-100</definedName>
    <definedName name="SHARED_FORMULA_16_35_16_35_4">((#REF!/#REF!)*100)-100</definedName>
    <definedName name="SHARED_FORMULA_16_37_16_37_5" localSheetId="8">((#REF!/#REF!)*100)-100</definedName>
    <definedName name="SHARED_FORMULA_16_37_16_37_5" localSheetId="5">((#REF!/#REF!)*100)-100</definedName>
    <definedName name="SHARED_FORMULA_16_37_16_37_5" localSheetId="0">((#REF!/#REF!)*100)-100</definedName>
    <definedName name="SHARED_FORMULA_16_37_16_37_5">((#REF!/#REF!)*100)-100</definedName>
    <definedName name="SHARED_FORMULA_16_54_16_54_1" localSheetId="8">((#REF!/#REF!)*100)-100</definedName>
    <definedName name="SHARED_FORMULA_16_54_16_54_1" localSheetId="5">((#REF!/#REF!)*100)-100</definedName>
    <definedName name="SHARED_FORMULA_16_54_16_54_1" localSheetId="0">((#REF!/#REF!)*100)-100</definedName>
    <definedName name="SHARED_FORMULA_16_54_16_54_1">((#REF!/#REF!)*100)-100</definedName>
    <definedName name="SHARED_FORMULA_16_54_16_54_3" localSheetId="8">((#REF!/#REF!)*100)-100</definedName>
    <definedName name="SHARED_FORMULA_16_54_16_54_3" localSheetId="5">((#REF!/#REF!)*100)-100</definedName>
    <definedName name="SHARED_FORMULA_16_54_16_54_3" localSheetId="0">((#REF!/#REF!)*100)-100</definedName>
    <definedName name="SHARED_FORMULA_16_54_16_54_3">((#REF!/#REF!)*100)-100</definedName>
    <definedName name="SHARED_FORMULA_16_54_16_54_4" localSheetId="8">((#REF!/#REF!)*100)-100</definedName>
    <definedName name="SHARED_FORMULA_16_54_16_54_4" localSheetId="5">((#REF!/#REF!)*100)-100</definedName>
    <definedName name="SHARED_FORMULA_16_54_16_54_4" localSheetId="0">((#REF!/#REF!)*100)-100</definedName>
    <definedName name="SHARED_FORMULA_16_54_16_54_4">((#REF!/#REF!)*100)-100</definedName>
    <definedName name="SHARED_FORMULA_16_56_16_56_5" localSheetId="8">((#REF!/#REF!)*100)-100</definedName>
    <definedName name="SHARED_FORMULA_16_56_16_56_5" localSheetId="5">((#REF!/#REF!)*100)-100</definedName>
    <definedName name="SHARED_FORMULA_16_56_16_56_5" localSheetId="0">((#REF!/#REF!)*100)-100</definedName>
    <definedName name="SHARED_FORMULA_16_56_16_56_5">((#REF!/#REF!)*100)-100</definedName>
    <definedName name="SHARED_FORMULA_16_73_16_73_1" localSheetId="8">((#REF!/#REF!)*100)-100</definedName>
    <definedName name="SHARED_FORMULA_16_73_16_73_1" localSheetId="5">((#REF!/#REF!)*100)-100</definedName>
    <definedName name="SHARED_FORMULA_16_73_16_73_1" localSheetId="0">((#REF!/#REF!)*100)-100</definedName>
    <definedName name="SHARED_FORMULA_16_73_16_73_1">((#REF!/#REF!)*100)-100</definedName>
    <definedName name="SHARED_FORMULA_16_73_16_73_3" localSheetId="8">((#REF!/#REF!)*100)-100</definedName>
    <definedName name="SHARED_FORMULA_16_73_16_73_3" localSheetId="5">((#REF!/#REF!)*100)-100</definedName>
    <definedName name="SHARED_FORMULA_16_73_16_73_3" localSheetId="0">((#REF!/#REF!)*100)-100</definedName>
    <definedName name="SHARED_FORMULA_16_73_16_73_3">((#REF!/#REF!)*100)-100</definedName>
    <definedName name="SHARED_FORMULA_16_73_16_73_4" localSheetId="8">((#REF!/#REF!)*100)-100</definedName>
    <definedName name="SHARED_FORMULA_16_73_16_73_4" localSheetId="5">((#REF!/#REF!)*100)-100</definedName>
    <definedName name="SHARED_FORMULA_16_73_16_73_4" localSheetId="0">((#REF!/#REF!)*100)-100</definedName>
    <definedName name="SHARED_FORMULA_16_73_16_73_4">((#REF!/#REF!)*100)-100</definedName>
    <definedName name="SHARED_FORMULA_16_75_16_75_5" localSheetId="8">((#REF!/#REF!)*100)-100</definedName>
    <definedName name="SHARED_FORMULA_16_75_16_75_5" localSheetId="5">((#REF!/#REF!)*100)-100</definedName>
    <definedName name="SHARED_FORMULA_16_75_16_75_5" localSheetId="0">((#REF!/#REF!)*100)-100</definedName>
    <definedName name="SHARED_FORMULA_16_75_16_75_5">((#REF!/#REF!)*100)-100</definedName>
    <definedName name="SHARED_FORMULA_16_75_16_75_7" localSheetId="8">((#REF!/#REF!)*100)-100</definedName>
    <definedName name="SHARED_FORMULA_16_75_16_75_7" localSheetId="5">((#REF!/#REF!)*100)-100</definedName>
    <definedName name="SHARED_FORMULA_16_75_16_75_7" localSheetId="0">((#REF!/#REF!)*100)-100</definedName>
    <definedName name="SHARED_FORMULA_16_75_16_75_7">((#REF!/#REF!)*100)-100</definedName>
    <definedName name="SHARED_FORMULA_16_92_16_92_1" localSheetId="8">((#REF!/#REF!)*100)-100</definedName>
    <definedName name="SHARED_FORMULA_16_92_16_92_1" localSheetId="5">((#REF!/#REF!)*100)-100</definedName>
    <definedName name="SHARED_FORMULA_16_92_16_92_1" localSheetId="0">((#REF!/#REF!)*100)-100</definedName>
    <definedName name="SHARED_FORMULA_16_92_16_92_1">((#REF!/#REF!)*100)-100</definedName>
    <definedName name="SHARED_FORMULA_16_92_16_92_3" localSheetId="8">((#REF!/#REF!)*100)-100</definedName>
    <definedName name="SHARED_FORMULA_16_92_16_92_3" localSheetId="5">((#REF!/#REF!)*100)-100</definedName>
    <definedName name="SHARED_FORMULA_16_92_16_92_3" localSheetId="0">((#REF!/#REF!)*100)-100</definedName>
    <definedName name="SHARED_FORMULA_16_92_16_92_3">((#REF!/#REF!)*100)-100</definedName>
    <definedName name="SHARED_FORMULA_16_92_16_92_4" localSheetId="8">((#REF!/#REF!)*100)-100</definedName>
    <definedName name="SHARED_FORMULA_16_92_16_92_4" localSheetId="5">((#REF!/#REF!)*100)-100</definedName>
    <definedName name="SHARED_FORMULA_16_92_16_92_4" localSheetId="0">((#REF!/#REF!)*100)-100</definedName>
    <definedName name="SHARED_FORMULA_16_92_16_92_4">((#REF!/#REF!)*100)-100</definedName>
    <definedName name="SHARED_FORMULA_16_94_16_94_5" localSheetId="8">((#REF!/#REF!)*100)-100</definedName>
    <definedName name="SHARED_FORMULA_16_94_16_94_5" localSheetId="5">((#REF!/#REF!)*100)-100</definedName>
    <definedName name="SHARED_FORMULA_16_94_16_94_5" localSheetId="0">((#REF!/#REF!)*100)-100</definedName>
    <definedName name="SHARED_FORMULA_16_94_16_94_5">((#REF!/#REF!)*100)-100</definedName>
    <definedName name="SHARED_FORMULA_17_11_17_11_7" localSheetId="8">((#REF!/#REF!)*100)-100</definedName>
    <definedName name="SHARED_FORMULA_17_11_17_11_7" localSheetId="5">((#REF!/#REF!)*100)-100</definedName>
    <definedName name="SHARED_FORMULA_17_11_17_11_7" localSheetId="0">((#REF!/#REF!)*100)-100</definedName>
    <definedName name="SHARED_FORMULA_17_11_17_11_7">((#REF!/#REF!)*100)-100</definedName>
    <definedName name="SHARED_FORMULA_17_13_17_13_1" localSheetId="8">#REF!/#REF!</definedName>
    <definedName name="SHARED_FORMULA_17_13_17_13_1" localSheetId="5">#REF!/#REF!</definedName>
    <definedName name="SHARED_FORMULA_17_13_17_13_1" localSheetId="0">#REF!/#REF!</definedName>
    <definedName name="SHARED_FORMULA_17_13_17_13_1">#REF!/#REF!</definedName>
    <definedName name="SHARED_FORMULA_17_13_17_13_3" localSheetId="8">#REF!/#REF!</definedName>
    <definedName name="SHARED_FORMULA_17_13_17_13_3" localSheetId="5">#REF!/#REF!</definedName>
    <definedName name="SHARED_FORMULA_17_13_17_13_3" localSheetId="0">#REF!/#REF!</definedName>
    <definedName name="SHARED_FORMULA_17_13_17_13_3">#REF!/#REF!</definedName>
    <definedName name="SHARED_FORMULA_17_13_17_13_4" localSheetId="8">#REF!/#REF!</definedName>
    <definedName name="SHARED_FORMULA_17_13_17_13_4" localSheetId="5">#REF!/#REF!</definedName>
    <definedName name="SHARED_FORMULA_17_13_17_13_4" localSheetId="0">#REF!/#REF!</definedName>
    <definedName name="SHARED_FORMULA_17_13_17_13_4">#REF!/#REF!</definedName>
    <definedName name="SHARED_FORMULA_17_14_17_14_5" localSheetId="8">#REF!/#REF!</definedName>
    <definedName name="SHARED_FORMULA_17_14_17_14_5" localSheetId="5">#REF!/#REF!</definedName>
    <definedName name="SHARED_FORMULA_17_14_17_14_5" localSheetId="0">#REF!/#REF!</definedName>
    <definedName name="SHARED_FORMULA_17_14_17_14_5">#REF!/#REF!</definedName>
    <definedName name="SHARED_FORMULA_17_35_17_35_1" localSheetId="8">#REF!/#REF!</definedName>
    <definedName name="SHARED_FORMULA_17_35_17_35_1" localSheetId="5">#REF!/#REF!</definedName>
    <definedName name="SHARED_FORMULA_17_35_17_35_1" localSheetId="0">#REF!/#REF!</definedName>
    <definedName name="SHARED_FORMULA_17_35_17_35_1">#REF!/#REF!</definedName>
    <definedName name="SHARED_FORMULA_17_35_17_35_3" localSheetId="8">#REF!/#REF!</definedName>
    <definedName name="SHARED_FORMULA_17_35_17_35_3" localSheetId="5">#REF!/#REF!</definedName>
    <definedName name="SHARED_FORMULA_17_35_17_35_3" localSheetId="0">#REF!/#REF!</definedName>
    <definedName name="SHARED_FORMULA_17_35_17_35_3">#REF!/#REF!</definedName>
    <definedName name="SHARED_FORMULA_17_35_17_35_4" localSheetId="8">#REF!/#REF!</definedName>
    <definedName name="SHARED_FORMULA_17_35_17_35_4" localSheetId="5">#REF!/#REF!</definedName>
    <definedName name="SHARED_FORMULA_17_35_17_35_4" localSheetId="0">#REF!/#REF!</definedName>
    <definedName name="SHARED_FORMULA_17_35_17_35_4">#REF!/#REF!</definedName>
    <definedName name="SHARED_FORMULA_17_37_17_37_5" localSheetId="8">#REF!/#REF!</definedName>
    <definedName name="SHARED_FORMULA_17_37_17_37_5" localSheetId="5">#REF!/#REF!</definedName>
    <definedName name="SHARED_FORMULA_17_37_17_37_5" localSheetId="0">#REF!/#REF!</definedName>
    <definedName name="SHARED_FORMULA_17_37_17_37_5">#REF!/#REF!</definedName>
    <definedName name="SHARED_FORMULA_17_54_17_54_1" localSheetId="8">#REF!/#REF!</definedName>
    <definedName name="SHARED_FORMULA_17_54_17_54_1" localSheetId="5">#REF!/#REF!</definedName>
    <definedName name="SHARED_FORMULA_17_54_17_54_1" localSheetId="0">#REF!/#REF!</definedName>
    <definedName name="SHARED_FORMULA_17_54_17_54_1">#REF!/#REF!</definedName>
    <definedName name="SHARED_FORMULA_17_54_17_54_3" localSheetId="8">#REF!/#REF!</definedName>
    <definedName name="SHARED_FORMULA_17_54_17_54_3" localSheetId="5">#REF!/#REF!</definedName>
    <definedName name="SHARED_FORMULA_17_54_17_54_3" localSheetId="0">#REF!/#REF!</definedName>
    <definedName name="SHARED_FORMULA_17_54_17_54_3">#REF!/#REF!</definedName>
    <definedName name="SHARED_FORMULA_17_54_17_54_4" localSheetId="8">#REF!/#REF!</definedName>
    <definedName name="SHARED_FORMULA_17_54_17_54_4" localSheetId="5">#REF!/#REF!</definedName>
    <definedName name="SHARED_FORMULA_17_54_17_54_4" localSheetId="0">#REF!/#REF!</definedName>
    <definedName name="SHARED_FORMULA_17_54_17_54_4">#REF!/#REF!</definedName>
    <definedName name="SHARED_FORMULA_17_56_17_56_5" localSheetId="8">#REF!/#REF!</definedName>
    <definedName name="SHARED_FORMULA_17_56_17_56_5" localSheetId="5">#REF!/#REF!</definedName>
    <definedName name="SHARED_FORMULA_17_56_17_56_5" localSheetId="0">#REF!/#REF!</definedName>
    <definedName name="SHARED_FORMULA_17_56_17_56_5">#REF!/#REF!</definedName>
    <definedName name="SHARED_FORMULA_17_73_17_73_1" localSheetId="8">#REF!/#REF!</definedName>
    <definedName name="SHARED_FORMULA_17_73_17_73_1" localSheetId="5">#REF!/#REF!</definedName>
    <definedName name="SHARED_FORMULA_17_73_17_73_1" localSheetId="0">#REF!/#REF!</definedName>
    <definedName name="SHARED_FORMULA_17_73_17_73_1">#REF!/#REF!</definedName>
    <definedName name="SHARED_FORMULA_17_73_17_73_3" localSheetId="8">#REF!/#REF!</definedName>
    <definedName name="SHARED_FORMULA_17_73_17_73_3" localSheetId="5">#REF!/#REF!</definedName>
    <definedName name="SHARED_FORMULA_17_73_17_73_3" localSheetId="0">#REF!/#REF!</definedName>
    <definedName name="SHARED_FORMULA_17_73_17_73_3">#REF!/#REF!</definedName>
    <definedName name="SHARED_FORMULA_17_73_17_73_4" localSheetId="8">#REF!/#REF!</definedName>
    <definedName name="SHARED_FORMULA_17_73_17_73_4" localSheetId="5">#REF!/#REF!</definedName>
    <definedName name="SHARED_FORMULA_17_73_17_73_4" localSheetId="0">#REF!/#REF!</definedName>
    <definedName name="SHARED_FORMULA_17_73_17_73_4">#REF!/#REF!</definedName>
    <definedName name="SHARED_FORMULA_17_75_17_75_5" localSheetId="8">#REF!/#REF!</definedName>
    <definedName name="SHARED_FORMULA_17_75_17_75_5" localSheetId="5">#REF!/#REF!</definedName>
    <definedName name="SHARED_FORMULA_17_75_17_75_5" localSheetId="0">#REF!/#REF!</definedName>
    <definedName name="SHARED_FORMULA_17_75_17_75_5">#REF!/#REF!</definedName>
    <definedName name="SHARED_FORMULA_17_75_17_75_7" localSheetId="8">#REF!/#REF!</definedName>
    <definedName name="SHARED_FORMULA_17_75_17_75_7" localSheetId="5">#REF!/#REF!</definedName>
    <definedName name="SHARED_FORMULA_17_75_17_75_7" localSheetId="0">#REF!/#REF!</definedName>
    <definedName name="SHARED_FORMULA_17_75_17_75_7">#REF!/#REF!</definedName>
    <definedName name="SHARED_FORMULA_17_92_17_92_1" localSheetId="8">#REF!/#REF!</definedName>
    <definedName name="SHARED_FORMULA_17_92_17_92_1" localSheetId="5">#REF!/#REF!</definedName>
    <definedName name="SHARED_FORMULA_17_92_17_92_1" localSheetId="0">#REF!/#REF!</definedName>
    <definedName name="SHARED_FORMULA_17_92_17_92_1">#REF!/#REF!</definedName>
    <definedName name="SHARED_FORMULA_17_92_17_92_3" localSheetId="8">#REF!/#REF!</definedName>
    <definedName name="SHARED_FORMULA_17_92_17_92_3" localSheetId="5">#REF!/#REF!</definedName>
    <definedName name="SHARED_FORMULA_17_92_17_92_3" localSheetId="0">#REF!/#REF!</definedName>
    <definedName name="SHARED_FORMULA_17_92_17_92_3">#REF!/#REF!</definedName>
    <definedName name="SHARED_FORMULA_17_92_17_92_4" localSheetId="8">#REF!/#REF!</definedName>
    <definedName name="SHARED_FORMULA_17_92_17_92_4" localSheetId="5">#REF!/#REF!</definedName>
    <definedName name="SHARED_FORMULA_17_92_17_92_4" localSheetId="0">#REF!/#REF!</definedName>
    <definedName name="SHARED_FORMULA_17_92_17_92_4">#REF!/#REF!</definedName>
    <definedName name="SHARED_FORMULA_17_94_17_94_5" localSheetId="8">#REF!/#REF!</definedName>
    <definedName name="SHARED_FORMULA_17_94_17_94_5" localSheetId="5">#REF!/#REF!</definedName>
    <definedName name="SHARED_FORMULA_17_94_17_94_5" localSheetId="0">#REF!/#REF!</definedName>
    <definedName name="SHARED_FORMULA_17_94_17_94_5">#REF!/#REF!</definedName>
    <definedName name="SHARED_FORMULA_18_13_18_13_1" localSheetId="8">#REF!/#REF!</definedName>
    <definedName name="SHARED_FORMULA_18_13_18_13_1" localSheetId="5">#REF!/#REF!</definedName>
    <definedName name="SHARED_FORMULA_18_13_18_13_1" localSheetId="0">#REF!/#REF!</definedName>
    <definedName name="SHARED_FORMULA_18_13_18_13_1">#REF!/#REF!</definedName>
    <definedName name="SHARED_FORMULA_18_13_18_13_3" localSheetId="8">#REF!/#REF!</definedName>
    <definedName name="SHARED_FORMULA_18_13_18_13_3" localSheetId="5">#REF!/#REF!</definedName>
    <definedName name="SHARED_FORMULA_18_13_18_13_3" localSheetId="0">#REF!/#REF!</definedName>
    <definedName name="SHARED_FORMULA_18_13_18_13_3">#REF!/#REF!</definedName>
    <definedName name="SHARED_FORMULA_18_13_18_13_4" localSheetId="8">#REF!/#REF!</definedName>
    <definedName name="SHARED_FORMULA_18_13_18_13_4" localSheetId="5">#REF!/#REF!</definedName>
    <definedName name="SHARED_FORMULA_18_13_18_13_4" localSheetId="0">#REF!/#REF!</definedName>
    <definedName name="SHARED_FORMULA_18_13_18_13_4">#REF!/#REF!</definedName>
    <definedName name="SHARED_FORMULA_18_14_18_14_5" localSheetId="8">#REF!/#REF!</definedName>
    <definedName name="SHARED_FORMULA_18_14_18_14_5" localSheetId="5">#REF!/#REF!</definedName>
    <definedName name="SHARED_FORMULA_18_14_18_14_5" localSheetId="0">#REF!/#REF!</definedName>
    <definedName name="SHARED_FORMULA_18_14_18_14_5">#REF!/#REF!</definedName>
    <definedName name="SHARED_FORMULA_18_35_18_35_1" localSheetId="8">#REF!/#REF!</definedName>
    <definedName name="SHARED_FORMULA_18_35_18_35_1" localSheetId="5">#REF!/#REF!</definedName>
    <definedName name="SHARED_FORMULA_18_35_18_35_1" localSheetId="0">#REF!/#REF!</definedName>
    <definedName name="SHARED_FORMULA_18_35_18_35_1">#REF!/#REF!</definedName>
    <definedName name="SHARED_FORMULA_18_35_18_35_3" localSheetId="8">#REF!/#REF!</definedName>
    <definedName name="SHARED_FORMULA_18_35_18_35_3" localSheetId="5">#REF!/#REF!</definedName>
    <definedName name="SHARED_FORMULA_18_35_18_35_3" localSheetId="0">#REF!/#REF!</definedName>
    <definedName name="SHARED_FORMULA_18_35_18_35_3">#REF!/#REF!</definedName>
    <definedName name="SHARED_FORMULA_18_35_18_35_4" localSheetId="8">#REF!/#REF!</definedName>
    <definedName name="SHARED_FORMULA_18_35_18_35_4" localSheetId="5">#REF!/#REF!</definedName>
    <definedName name="SHARED_FORMULA_18_35_18_35_4" localSheetId="0">#REF!/#REF!</definedName>
    <definedName name="SHARED_FORMULA_18_35_18_35_4">#REF!/#REF!</definedName>
    <definedName name="SHARED_FORMULA_18_37_18_37_5" localSheetId="8">#REF!/#REF!</definedName>
    <definedName name="SHARED_FORMULA_18_37_18_37_5" localSheetId="5">#REF!/#REF!</definedName>
    <definedName name="SHARED_FORMULA_18_37_18_37_5" localSheetId="0">#REF!/#REF!</definedName>
    <definedName name="SHARED_FORMULA_18_37_18_37_5">#REF!/#REF!</definedName>
    <definedName name="SHARED_FORMULA_18_54_18_54_1" localSheetId="8">#REF!/#REF!</definedName>
    <definedName name="SHARED_FORMULA_18_54_18_54_1" localSheetId="5">#REF!/#REF!</definedName>
    <definedName name="SHARED_FORMULA_18_54_18_54_1" localSheetId="0">#REF!/#REF!</definedName>
    <definedName name="SHARED_FORMULA_18_54_18_54_1">#REF!/#REF!</definedName>
    <definedName name="SHARED_FORMULA_18_54_18_54_3" localSheetId="8">#REF!/#REF!</definedName>
    <definedName name="SHARED_FORMULA_18_54_18_54_3" localSheetId="5">#REF!/#REF!</definedName>
    <definedName name="SHARED_FORMULA_18_54_18_54_3" localSheetId="0">#REF!/#REF!</definedName>
    <definedName name="SHARED_FORMULA_18_54_18_54_3">#REF!/#REF!</definedName>
    <definedName name="SHARED_FORMULA_18_54_18_54_4" localSheetId="8">#REF!/#REF!</definedName>
    <definedName name="SHARED_FORMULA_18_54_18_54_4" localSheetId="5">#REF!/#REF!</definedName>
    <definedName name="SHARED_FORMULA_18_54_18_54_4" localSheetId="0">#REF!/#REF!</definedName>
    <definedName name="SHARED_FORMULA_18_54_18_54_4">#REF!/#REF!</definedName>
    <definedName name="SHARED_FORMULA_18_56_18_56_5" localSheetId="8">#REF!/#REF!</definedName>
    <definedName name="SHARED_FORMULA_18_56_18_56_5" localSheetId="5">#REF!/#REF!</definedName>
    <definedName name="SHARED_FORMULA_18_56_18_56_5" localSheetId="0">#REF!/#REF!</definedName>
    <definedName name="SHARED_FORMULA_18_56_18_56_5">#REF!/#REF!</definedName>
    <definedName name="SHARED_FORMULA_18_73_18_73_1" localSheetId="8">#REF!/#REF!</definedName>
    <definedName name="SHARED_FORMULA_18_73_18_73_1" localSheetId="5">#REF!/#REF!</definedName>
    <definedName name="SHARED_FORMULA_18_73_18_73_1" localSheetId="0">#REF!/#REF!</definedName>
    <definedName name="SHARED_FORMULA_18_73_18_73_1">#REF!/#REF!</definedName>
    <definedName name="SHARED_FORMULA_18_73_18_73_3" localSheetId="8">#REF!/#REF!</definedName>
    <definedName name="SHARED_FORMULA_18_73_18_73_3" localSheetId="5">#REF!/#REF!</definedName>
    <definedName name="SHARED_FORMULA_18_73_18_73_3" localSheetId="0">#REF!/#REF!</definedName>
    <definedName name="SHARED_FORMULA_18_73_18_73_3">#REF!/#REF!</definedName>
    <definedName name="SHARED_FORMULA_18_73_18_73_4" localSheetId="8">#REF!/#REF!</definedName>
    <definedName name="SHARED_FORMULA_18_73_18_73_4" localSheetId="5">#REF!/#REF!</definedName>
    <definedName name="SHARED_FORMULA_18_73_18_73_4" localSheetId="0">#REF!/#REF!</definedName>
    <definedName name="SHARED_FORMULA_18_73_18_73_4">#REF!/#REF!</definedName>
    <definedName name="SHARED_FORMULA_18_75_18_75_5" localSheetId="8">#REF!/#REF!</definedName>
    <definedName name="SHARED_FORMULA_18_75_18_75_5" localSheetId="5">#REF!/#REF!</definedName>
    <definedName name="SHARED_FORMULA_18_75_18_75_5" localSheetId="0">#REF!/#REF!</definedName>
    <definedName name="SHARED_FORMULA_18_75_18_75_5">#REF!/#REF!</definedName>
    <definedName name="SHARED_FORMULA_18_92_18_92_1" localSheetId="8">#REF!/#REF!</definedName>
    <definedName name="SHARED_FORMULA_18_92_18_92_1" localSheetId="5">#REF!/#REF!</definedName>
    <definedName name="SHARED_FORMULA_18_92_18_92_1" localSheetId="0">#REF!/#REF!</definedName>
    <definedName name="SHARED_FORMULA_18_92_18_92_1">#REF!/#REF!</definedName>
    <definedName name="SHARED_FORMULA_18_92_18_92_3" localSheetId="8">#REF!/#REF!</definedName>
    <definedName name="SHARED_FORMULA_18_92_18_92_3" localSheetId="5">#REF!/#REF!</definedName>
    <definedName name="SHARED_FORMULA_18_92_18_92_3" localSheetId="0">#REF!/#REF!</definedName>
    <definedName name="SHARED_FORMULA_18_92_18_92_3">#REF!/#REF!</definedName>
    <definedName name="SHARED_FORMULA_18_92_18_92_4" localSheetId="8">#REF!/#REF!</definedName>
    <definedName name="SHARED_FORMULA_18_92_18_92_4" localSheetId="5">#REF!/#REF!</definedName>
    <definedName name="SHARED_FORMULA_18_92_18_92_4" localSheetId="0">#REF!/#REF!</definedName>
    <definedName name="SHARED_FORMULA_18_92_18_92_4">#REF!/#REF!</definedName>
    <definedName name="SHARED_FORMULA_18_94_18_94_5" localSheetId="8">#REF!/#REF!</definedName>
    <definedName name="SHARED_FORMULA_18_94_18_94_5" localSheetId="5">#REF!/#REF!</definedName>
    <definedName name="SHARED_FORMULA_18_94_18_94_5" localSheetId="0">#REF!/#REF!</definedName>
    <definedName name="SHARED_FORMULA_18_94_18_94_5">#REF!/#REF!</definedName>
    <definedName name="SHARED_FORMULA_19_13_19_13_1" localSheetId="8">#REF!/#REF!</definedName>
    <definedName name="SHARED_FORMULA_19_13_19_13_1" localSheetId="5">#REF!/#REF!</definedName>
    <definedName name="SHARED_FORMULA_19_13_19_13_1" localSheetId="0">#REF!/#REF!</definedName>
    <definedName name="SHARED_FORMULA_19_13_19_13_1">#REF!/#REF!</definedName>
    <definedName name="SHARED_FORMULA_20_12_20_12_2" localSheetId="8">((#REF!/#REF!)*100)-100</definedName>
    <definedName name="SHARED_FORMULA_20_12_20_12_2" localSheetId="5">((#REF!/#REF!)*100)-100</definedName>
    <definedName name="SHARED_FORMULA_20_12_20_12_2" localSheetId="0">((#REF!/#REF!)*100)-100</definedName>
    <definedName name="SHARED_FORMULA_20_12_20_12_2">((#REF!/#REF!)*100)-100</definedName>
    <definedName name="SHARED_FORMULA_4_11_4_11_7" localSheetId="8">((#REF!/#REF!)*100)-100</definedName>
    <definedName name="SHARED_FORMULA_4_11_4_11_7" localSheetId="5">((#REF!/#REF!)*100)-100</definedName>
    <definedName name="SHARED_FORMULA_4_11_4_11_7" localSheetId="0">((#REF!/#REF!)*100)-100</definedName>
    <definedName name="SHARED_FORMULA_4_11_4_11_7">((#REF!/#REF!)*100)-100</definedName>
    <definedName name="SHARED_FORMULA_4_13_4_13_1" localSheetId="8">((#REF!/#REF!)*100)-100</definedName>
    <definedName name="SHARED_FORMULA_4_13_4_13_1" localSheetId="5">((#REF!/#REF!)*100)-100</definedName>
    <definedName name="SHARED_FORMULA_4_13_4_13_1" localSheetId="0">((#REF!/#REF!)*100)-100</definedName>
    <definedName name="SHARED_FORMULA_4_13_4_13_1">((#REF!/#REF!)*100)-100</definedName>
    <definedName name="SHARED_FORMULA_4_13_4_13_3" localSheetId="8">((#REF!/#REF!)*100)-100</definedName>
    <definedName name="SHARED_FORMULA_4_13_4_13_3" localSheetId="5">((#REF!/#REF!)*100)-100</definedName>
    <definedName name="SHARED_FORMULA_4_13_4_13_3" localSheetId="0">((#REF!/#REF!)*100)-100</definedName>
    <definedName name="SHARED_FORMULA_4_13_4_13_3">((#REF!/#REF!)*100)-100</definedName>
    <definedName name="SHARED_FORMULA_4_13_4_13_4" localSheetId="8">((#REF!/#REF!)*100)-100</definedName>
    <definedName name="SHARED_FORMULA_4_13_4_13_4" localSheetId="5">((#REF!/#REF!)*100)-100</definedName>
    <definedName name="SHARED_FORMULA_4_13_4_13_4" localSheetId="0">((#REF!/#REF!)*100)-100</definedName>
    <definedName name="SHARED_FORMULA_4_13_4_13_4">((#REF!/#REF!)*100)-100</definedName>
    <definedName name="SHARED_FORMULA_4_14_4_14_5" localSheetId="8">((#REF!/#REF!)*100)-100</definedName>
    <definedName name="SHARED_FORMULA_4_14_4_14_5" localSheetId="5">((#REF!/#REF!)*100)-100</definedName>
    <definedName name="SHARED_FORMULA_4_14_4_14_5" localSheetId="0">((#REF!/#REF!)*100)-100</definedName>
    <definedName name="SHARED_FORMULA_4_14_4_14_5">((#REF!/#REF!)*100)-100</definedName>
    <definedName name="SHARED_FORMULA_4_35_4_35_1" localSheetId="8">((#REF!/#REF!)*100)-100</definedName>
    <definedName name="SHARED_FORMULA_4_35_4_35_1" localSheetId="5">((#REF!/#REF!)*100)-100</definedName>
    <definedName name="SHARED_FORMULA_4_35_4_35_1" localSheetId="0">((#REF!/#REF!)*100)-100</definedName>
    <definedName name="SHARED_FORMULA_4_35_4_35_1">((#REF!/#REF!)*100)-100</definedName>
    <definedName name="SHARED_FORMULA_4_35_4_35_3" localSheetId="8">((#REF!/#REF!)*100)-100</definedName>
    <definedName name="SHARED_FORMULA_4_35_4_35_3" localSheetId="5">((#REF!/#REF!)*100)-100</definedName>
    <definedName name="SHARED_FORMULA_4_35_4_35_3" localSheetId="0">((#REF!/#REF!)*100)-100</definedName>
    <definedName name="SHARED_FORMULA_4_35_4_35_3">((#REF!/#REF!)*100)-100</definedName>
    <definedName name="SHARED_FORMULA_4_35_4_35_4" localSheetId="8">((#REF!/#REF!)*100)-100</definedName>
    <definedName name="SHARED_FORMULA_4_35_4_35_4" localSheetId="5">((#REF!/#REF!)*100)-100</definedName>
    <definedName name="SHARED_FORMULA_4_35_4_35_4" localSheetId="0">((#REF!/#REF!)*100)-100</definedName>
    <definedName name="SHARED_FORMULA_4_35_4_35_4">((#REF!/#REF!)*100)-100</definedName>
    <definedName name="SHARED_FORMULA_4_37_4_37_5" localSheetId="8">((#REF!/#REF!)*100)-100</definedName>
    <definedName name="SHARED_FORMULA_4_37_4_37_5" localSheetId="5">((#REF!/#REF!)*100)-100</definedName>
    <definedName name="SHARED_FORMULA_4_37_4_37_5" localSheetId="0">((#REF!/#REF!)*100)-100</definedName>
    <definedName name="SHARED_FORMULA_4_37_4_37_5">((#REF!/#REF!)*100)-100</definedName>
    <definedName name="SHARED_FORMULA_4_54_4_54_1" localSheetId="8">((#REF!/#REF!)*100)-100</definedName>
    <definedName name="SHARED_FORMULA_4_54_4_54_1" localSheetId="5">((#REF!/#REF!)*100)-100</definedName>
    <definedName name="SHARED_FORMULA_4_54_4_54_1" localSheetId="0">((#REF!/#REF!)*100)-100</definedName>
    <definedName name="SHARED_FORMULA_4_54_4_54_1">((#REF!/#REF!)*100)-100</definedName>
    <definedName name="SHARED_FORMULA_4_54_4_54_3" localSheetId="8">((#REF!/#REF!)*100)-100</definedName>
    <definedName name="SHARED_FORMULA_4_54_4_54_3" localSheetId="5">((#REF!/#REF!)*100)-100</definedName>
    <definedName name="SHARED_FORMULA_4_54_4_54_3" localSheetId="0">((#REF!/#REF!)*100)-100</definedName>
    <definedName name="SHARED_FORMULA_4_54_4_54_3">((#REF!/#REF!)*100)-100</definedName>
    <definedName name="SHARED_FORMULA_4_54_4_54_4" localSheetId="8">((#REF!/#REF!)*100)-100</definedName>
    <definedName name="SHARED_FORMULA_4_54_4_54_4" localSheetId="5">((#REF!/#REF!)*100)-100</definedName>
    <definedName name="SHARED_FORMULA_4_54_4_54_4" localSheetId="0">((#REF!/#REF!)*100)-100</definedName>
    <definedName name="SHARED_FORMULA_4_54_4_54_4">((#REF!/#REF!)*100)-100</definedName>
    <definedName name="SHARED_FORMULA_4_56_4_56_5" localSheetId="8">((#REF!/#REF!)*100)-100</definedName>
    <definedName name="SHARED_FORMULA_4_56_4_56_5" localSheetId="5">((#REF!/#REF!)*100)-100</definedName>
    <definedName name="SHARED_FORMULA_4_56_4_56_5" localSheetId="0">((#REF!/#REF!)*100)-100</definedName>
    <definedName name="SHARED_FORMULA_4_56_4_56_5">((#REF!/#REF!)*100)-100</definedName>
    <definedName name="SHARED_FORMULA_4_73_4_73_1" localSheetId="8">((#REF!/#REF!)*100)-100</definedName>
    <definedName name="SHARED_FORMULA_4_73_4_73_1" localSheetId="5">((#REF!/#REF!)*100)-100</definedName>
    <definedName name="SHARED_FORMULA_4_73_4_73_1" localSheetId="0">((#REF!/#REF!)*100)-100</definedName>
    <definedName name="SHARED_FORMULA_4_73_4_73_1">((#REF!/#REF!)*100)-100</definedName>
    <definedName name="SHARED_FORMULA_4_73_4_73_3" localSheetId="8">((#REF!/#REF!)*100)-100</definedName>
    <definedName name="SHARED_FORMULA_4_73_4_73_3" localSheetId="5">((#REF!/#REF!)*100)-100</definedName>
    <definedName name="SHARED_FORMULA_4_73_4_73_3" localSheetId="0">((#REF!/#REF!)*100)-100</definedName>
    <definedName name="SHARED_FORMULA_4_73_4_73_3">((#REF!/#REF!)*100)-100</definedName>
    <definedName name="SHARED_FORMULA_4_73_4_73_4" localSheetId="8">((#REF!/#REF!)*100)-100</definedName>
    <definedName name="SHARED_FORMULA_4_73_4_73_4" localSheetId="5">((#REF!/#REF!)*100)-100</definedName>
    <definedName name="SHARED_FORMULA_4_73_4_73_4" localSheetId="0">((#REF!/#REF!)*100)-100</definedName>
    <definedName name="SHARED_FORMULA_4_73_4_73_4">((#REF!/#REF!)*100)-100</definedName>
    <definedName name="SHARED_FORMULA_4_75_4_75_5" localSheetId="8">((#REF!/#REF!)*100)-100</definedName>
    <definedName name="SHARED_FORMULA_4_75_4_75_5" localSheetId="5">((#REF!/#REF!)*100)-100</definedName>
    <definedName name="SHARED_FORMULA_4_75_4_75_5" localSheetId="0">((#REF!/#REF!)*100)-100</definedName>
    <definedName name="SHARED_FORMULA_4_75_4_75_5">((#REF!/#REF!)*100)-100</definedName>
    <definedName name="SHARED_FORMULA_4_75_4_75_7" localSheetId="8">((#REF!/#REF!)*100)-100</definedName>
    <definedName name="SHARED_FORMULA_4_75_4_75_7" localSheetId="5">((#REF!/#REF!)*100)-100</definedName>
    <definedName name="SHARED_FORMULA_4_75_4_75_7" localSheetId="0">((#REF!/#REF!)*100)-100</definedName>
    <definedName name="SHARED_FORMULA_4_75_4_75_7">((#REF!/#REF!)*100)-100</definedName>
    <definedName name="SHARED_FORMULA_4_92_4_92_1" localSheetId="8">((#REF!/#REF!)*100)-100</definedName>
    <definedName name="SHARED_FORMULA_4_92_4_92_1" localSheetId="5">((#REF!/#REF!)*100)-100</definedName>
    <definedName name="SHARED_FORMULA_4_92_4_92_1" localSheetId="0">((#REF!/#REF!)*100)-100</definedName>
    <definedName name="SHARED_FORMULA_4_92_4_92_1">((#REF!/#REF!)*100)-100</definedName>
    <definedName name="SHARED_FORMULA_4_92_4_92_3" localSheetId="8">((#REF!/#REF!)*100)-100</definedName>
    <definedName name="SHARED_FORMULA_4_92_4_92_3" localSheetId="5">((#REF!/#REF!)*100)-100</definedName>
    <definedName name="SHARED_FORMULA_4_92_4_92_3" localSheetId="0">((#REF!/#REF!)*100)-100</definedName>
    <definedName name="SHARED_FORMULA_4_92_4_92_3">((#REF!/#REF!)*100)-100</definedName>
    <definedName name="SHARED_FORMULA_4_92_4_92_4" localSheetId="8">((#REF!/#REF!)*100)-100</definedName>
    <definedName name="SHARED_FORMULA_4_92_4_92_4" localSheetId="5">((#REF!/#REF!)*100)-100</definedName>
    <definedName name="SHARED_FORMULA_4_92_4_92_4" localSheetId="0">((#REF!/#REF!)*100)-100</definedName>
    <definedName name="SHARED_FORMULA_4_92_4_92_4">((#REF!/#REF!)*100)-100</definedName>
    <definedName name="SHARED_FORMULA_4_94_4_94_5" localSheetId="8">((#REF!/#REF!)*100)-100</definedName>
    <definedName name="SHARED_FORMULA_4_94_4_94_5" localSheetId="5">((#REF!/#REF!)*100)-100</definedName>
    <definedName name="SHARED_FORMULA_4_94_4_94_5" localSheetId="0">((#REF!/#REF!)*100)-100</definedName>
    <definedName name="SHARED_FORMULA_4_94_4_94_5">((#REF!/#REF!)*100)-100</definedName>
    <definedName name="SHARED_FORMULA_5_12_5_12_2" localSheetId="8">((#REF!/#REF!)*100)-100</definedName>
    <definedName name="SHARED_FORMULA_5_12_5_12_2" localSheetId="5">((#REF!/#REF!)*100)-100</definedName>
    <definedName name="SHARED_FORMULA_5_12_5_12_2" localSheetId="0">((#REF!/#REF!)*100)-100</definedName>
    <definedName name="SHARED_FORMULA_5_12_5_12_2">((#REF!/#REF!)*100)-100</definedName>
    <definedName name="SHARED_FORMULA_5_13_5_13_6" localSheetId="8">((#REF!/#REF!)*100)-100</definedName>
    <definedName name="SHARED_FORMULA_5_13_5_13_6" localSheetId="5">((#REF!/#REF!)*100)-100</definedName>
    <definedName name="SHARED_FORMULA_5_13_5_13_6" localSheetId="0">((#REF!/#REF!)*100)-100</definedName>
    <definedName name="SHARED_FORMULA_5_13_5_13_6">((#REF!/#REF!)*100)-100</definedName>
    <definedName name="SHARED_FORMULA_5_13_5_13_8" localSheetId="8">((#REF!/#REF!)*100)-100</definedName>
    <definedName name="SHARED_FORMULA_5_13_5_13_8" localSheetId="5">((#REF!/#REF!)*100)-100</definedName>
    <definedName name="SHARED_FORMULA_5_13_5_13_8" localSheetId="0">((#REF!/#REF!)*100)-100</definedName>
    <definedName name="SHARED_FORMULA_5_13_5_13_8">((#REF!/#REF!)*100)-100</definedName>
    <definedName name="SHARED_FORMULA_5_37_5_37_2" localSheetId="8">((#REF!/#REF!)*100)-100</definedName>
    <definedName name="SHARED_FORMULA_5_37_5_37_2" localSheetId="5">((#REF!/#REF!)*100)-100</definedName>
    <definedName name="SHARED_FORMULA_5_37_5_37_2" localSheetId="0">((#REF!/#REF!)*100)-100</definedName>
    <definedName name="SHARED_FORMULA_5_37_5_37_2">((#REF!/#REF!)*100)-100</definedName>
    <definedName name="SHARED_FORMULA_6_5_6_5_0">#N/A</definedName>
    <definedName name="SHARED_FORMULA_7_5_7_5_0">#N/A</definedName>
    <definedName name="_xlnm.Print_Area" localSheetId="3">'cotations_Vaches_reformeO et P'!$A$7:$O$66</definedName>
    <definedName name="_xlnm.Print_Area" localSheetId="7">cotations_Veaux_non_eleve_au_pi!$A$6:$P$67</definedName>
    <definedName name="_xlnm.Print_Area" localSheetId="8">'Evol. exportations_veaux_brouta'!$A$6:$Q$41</definedName>
    <definedName name="_xlnm.Print_Area" localSheetId="4">Evol_abattages_total_génisses!$A$1:$V$36</definedName>
  </definedNames>
  <calcPr calcId="162913"/>
</workbook>
</file>

<file path=xl/calcChain.xml><?xml version="1.0" encoding="utf-8"?>
<calcChain xmlns="http://schemas.openxmlformats.org/spreadsheetml/2006/main">
  <c r="H11" i="4" l="1"/>
  <c r="Y44" i="3" l="1"/>
  <c r="Y43" i="3"/>
  <c r="Y63" i="3"/>
  <c r="Y62" i="3"/>
  <c r="Y61" i="3"/>
  <c r="Y60" i="3"/>
  <c r="Y59" i="3"/>
  <c r="Y58" i="3"/>
  <c r="Y57" i="3"/>
  <c r="Y56" i="3"/>
  <c r="Y55" i="3"/>
  <c r="Y54" i="3"/>
  <c r="Y53" i="3"/>
  <c r="Y52" i="3"/>
  <c r="Y50" i="3"/>
  <c r="Y49" i="3"/>
  <c r="Y48" i="3"/>
  <c r="Y47" i="3"/>
  <c r="Y46" i="3"/>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I11" i="6"/>
  <c r="I11" i="5"/>
  <c r="G57" i="5"/>
  <c r="G28" i="4"/>
  <c r="G28" i="5"/>
  <c r="V28" i="5"/>
  <c r="V57" i="5"/>
  <c r="G57" i="4"/>
  <c r="V57" i="4"/>
  <c r="V28" i="4"/>
  <c r="G52" i="6"/>
  <c r="V52" i="6"/>
  <c r="V24" i="6"/>
  <c r="G24" i="6"/>
  <c r="G53" i="5"/>
  <c r="V53" i="5"/>
  <c r="V24" i="5"/>
  <c r="G24" i="5"/>
  <c r="G53" i="4"/>
  <c r="V53" i="4"/>
  <c r="V24" i="4"/>
  <c r="G24" i="4"/>
  <c r="I11" i="2"/>
  <c r="V53" i="2"/>
  <c r="G53" i="2"/>
  <c r="V28" i="2"/>
  <c r="V24" i="2"/>
  <c r="G24" i="2"/>
  <c r="G23" i="2"/>
  <c r="G28" i="2"/>
  <c r="G30" i="9" l="1"/>
  <c r="F30" i="9"/>
  <c r="D30" i="9"/>
  <c r="E30" i="9"/>
  <c r="I21" i="9" l="1"/>
  <c r="I20" i="9"/>
  <c r="I19" i="9"/>
  <c r="I18" i="9"/>
  <c r="I17" i="9"/>
  <c r="I16" i="9"/>
  <c r="I15" i="9"/>
  <c r="I14" i="9"/>
  <c r="I13" i="9"/>
  <c r="I12" i="9"/>
  <c r="I47" i="9"/>
  <c r="I46" i="9"/>
  <c r="I45" i="9"/>
  <c r="I44" i="9"/>
  <c r="I43" i="9"/>
  <c r="I42" i="9"/>
  <c r="I41" i="9"/>
  <c r="I40" i="9"/>
  <c r="I39" i="9"/>
  <c r="I38" i="9"/>
  <c r="I68" i="9"/>
  <c r="I67" i="9"/>
  <c r="I66" i="9"/>
  <c r="I65" i="9"/>
  <c r="I64" i="9"/>
  <c r="I63" i="9"/>
  <c r="I62" i="9"/>
  <c r="I61" i="9"/>
  <c r="I60" i="9"/>
  <c r="I59" i="9"/>
  <c r="I89" i="9"/>
  <c r="I88" i="9"/>
  <c r="I87" i="9"/>
  <c r="I86" i="9"/>
  <c r="I85" i="9"/>
  <c r="I84" i="9"/>
  <c r="I83" i="9"/>
  <c r="I82" i="9"/>
  <c r="I81" i="9"/>
  <c r="I80" i="9"/>
  <c r="Z89" i="9"/>
  <c r="Z88" i="9"/>
  <c r="Z87" i="9"/>
  <c r="Z86" i="9"/>
  <c r="Z85" i="9"/>
  <c r="Z84" i="9"/>
  <c r="Z83" i="9"/>
  <c r="Z82" i="9"/>
  <c r="Z81" i="9"/>
  <c r="Z80" i="9"/>
  <c r="Z68" i="9"/>
  <c r="Z67" i="9"/>
  <c r="Z66" i="9"/>
  <c r="Z65" i="9"/>
  <c r="Z64" i="9"/>
  <c r="Z63" i="9"/>
  <c r="Z62" i="9"/>
  <c r="Z61" i="9"/>
  <c r="Z60" i="9"/>
  <c r="Z59" i="9"/>
  <c r="Z47" i="9"/>
  <c r="Z46" i="9"/>
  <c r="Z45" i="9"/>
  <c r="Z44" i="9"/>
  <c r="Z43" i="9"/>
  <c r="Z42" i="9"/>
  <c r="Z41" i="9"/>
  <c r="Z40" i="9"/>
  <c r="Z39" i="9"/>
  <c r="Z38" i="9"/>
  <c r="AA19" i="9"/>
  <c r="AA18" i="9"/>
  <c r="AA17" i="9"/>
  <c r="AA16" i="9"/>
  <c r="AA15" i="9"/>
  <c r="AA14" i="9"/>
  <c r="AA13" i="9"/>
  <c r="AA12" i="9"/>
  <c r="Z52" i="9"/>
  <c r="Z73" i="9"/>
  <c r="Z94" i="9"/>
  <c r="I94" i="9"/>
  <c r="I73" i="9"/>
  <c r="I52" i="9"/>
  <c r="I26" i="9"/>
  <c r="K8" i="9" s="1"/>
  <c r="G93" i="9" l="1"/>
  <c r="F93" i="9"/>
  <c r="E93" i="9"/>
  <c r="D93" i="9"/>
  <c r="C93" i="9"/>
  <c r="H92" i="9"/>
  <c r="G92" i="9"/>
  <c r="F92" i="9"/>
  <c r="E92" i="9"/>
  <c r="D92" i="9"/>
  <c r="C92" i="9"/>
  <c r="X93" i="9"/>
  <c r="W93" i="9"/>
  <c r="V93" i="9"/>
  <c r="U93" i="9"/>
  <c r="T93" i="9"/>
  <c r="Y92" i="9"/>
  <c r="X92" i="9"/>
  <c r="W92" i="9"/>
  <c r="V92" i="9"/>
  <c r="U92" i="9"/>
  <c r="T92" i="9"/>
  <c r="X72" i="9"/>
  <c r="W72" i="9"/>
  <c r="V72" i="9"/>
  <c r="U72" i="9"/>
  <c r="T72" i="9"/>
  <c r="Y71" i="9"/>
  <c r="X71" i="9"/>
  <c r="W71" i="9"/>
  <c r="V71" i="9"/>
  <c r="U71" i="9"/>
  <c r="T71" i="9"/>
  <c r="S70" i="9"/>
  <c r="S69" i="9"/>
  <c r="X51" i="9"/>
  <c r="W51" i="9"/>
  <c r="V51" i="9"/>
  <c r="U51" i="9"/>
  <c r="T51" i="9"/>
  <c r="Y50" i="9"/>
  <c r="X50" i="9"/>
  <c r="W50" i="9"/>
  <c r="V50" i="9"/>
  <c r="U50" i="9"/>
  <c r="T50" i="9"/>
  <c r="G72" i="9"/>
  <c r="F72" i="9"/>
  <c r="E72" i="9"/>
  <c r="D72" i="9"/>
  <c r="C72" i="9"/>
  <c r="H71" i="9"/>
  <c r="G71" i="9"/>
  <c r="F71" i="9"/>
  <c r="E71" i="9"/>
  <c r="D71" i="9"/>
  <c r="C71" i="9"/>
  <c r="G51" i="9"/>
  <c r="F51" i="9"/>
  <c r="E51" i="9"/>
  <c r="D51" i="9"/>
  <c r="C51" i="9"/>
  <c r="H50" i="9"/>
  <c r="G50" i="9"/>
  <c r="F50" i="9"/>
  <c r="E50" i="9"/>
  <c r="D50" i="9"/>
  <c r="C50" i="9"/>
  <c r="C25" i="9"/>
  <c r="C28" i="9" s="1"/>
  <c r="D24" i="9"/>
  <c r="E24" i="9"/>
  <c r="F24" i="9"/>
  <c r="G24" i="9"/>
  <c r="H24" i="9"/>
  <c r="C24" i="9"/>
  <c r="T12" i="9"/>
  <c r="B12" i="9"/>
  <c r="W94" i="9" l="1"/>
  <c r="V94" i="9"/>
  <c r="S91" i="9"/>
  <c r="B91" i="9"/>
  <c r="S90" i="9"/>
  <c r="B90" i="9"/>
  <c r="S89" i="9"/>
  <c r="B89" i="9"/>
  <c r="S88" i="9"/>
  <c r="B88" i="9"/>
  <c r="S87" i="9"/>
  <c r="B87" i="9"/>
  <c r="S86" i="9"/>
  <c r="B86" i="9"/>
  <c r="S85" i="9"/>
  <c r="B85" i="9"/>
  <c r="S84" i="9"/>
  <c r="B84" i="9"/>
  <c r="S83" i="9"/>
  <c r="B83" i="9"/>
  <c r="S82" i="9"/>
  <c r="B82" i="9"/>
  <c r="S81" i="9"/>
  <c r="B81" i="9"/>
  <c r="S80" i="9"/>
  <c r="B80" i="9"/>
  <c r="G73" i="9"/>
  <c r="F73" i="9"/>
  <c r="X73" i="9"/>
  <c r="W73" i="9"/>
  <c r="V73" i="9"/>
  <c r="G56" i="9"/>
  <c r="E73" i="9"/>
  <c r="B70" i="9"/>
  <c r="B69" i="9"/>
  <c r="S68" i="9"/>
  <c r="B68" i="9"/>
  <c r="S67" i="9"/>
  <c r="B67" i="9"/>
  <c r="S66" i="9"/>
  <c r="B66" i="9"/>
  <c r="S65" i="9"/>
  <c r="B65" i="9"/>
  <c r="S64" i="9"/>
  <c r="B64" i="9"/>
  <c r="S63" i="9"/>
  <c r="B63" i="9"/>
  <c r="S62" i="9"/>
  <c r="B62" i="9"/>
  <c r="S61" i="9"/>
  <c r="B61" i="9"/>
  <c r="S60" i="9"/>
  <c r="B60" i="9"/>
  <c r="S59" i="9"/>
  <c r="B59" i="9"/>
  <c r="V56" i="9"/>
  <c r="V52" i="9"/>
  <c r="X52" i="9"/>
  <c r="W52" i="9"/>
  <c r="U52" i="9"/>
  <c r="E52" i="9"/>
  <c r="S49" i="9"/>
  <c r="B49" i="9"/>
  <c r="S48" i="9"/>
  <c r="B48" i="9"/>
  <c r="S47" i="9"/>
  <c r="B47" i="9"/>
  <c r="S46" i="9"/>
  <c r="B46" i="9"/>
  <c r="S45" i="9"/>
  <c r="B45" i="9"/>
  <c r="S44" i="9"/>
  <c r="B44" i="9"/>
  <c r="S43" i="9"/>
  <c r="B43" i="9"/>
  <c r="S42" i="9"/>
  <c r="B42" i="9"/>
  <c r="S41" i="9"/>
  <c r="B41" i="9"/>
  <c r="S40" i="9"/>
  <c r="B40" i="9"/>
  <c r="S39" i="9"/>
  <c r="B39" i="9"/>
  <c r="S38" i="9"/>
  <c r="B38" i="9"/>
  <c r="T27" i="9"/>
  <c r="T26" i="9"/>
  <c r="T25" i="9"/>
  <c r="G25" i="9"/>
  <c r="F25" i="9"/>
  <c r="E25" i="9"/>
  <c r="D25" i="9"/>
  <c r="D28" i="9" s="1"/>
  <c r="T35" i="9"/>
  <c r="T24" i="9"/>
  <c r="T23" i="9"/>
  <c r="B23" i="9"/>
  <c r="T22" i="9"/>
  <c r="B22" i="9"/>
  <c r="J22" i="9" s="1"/>
  <c r="T21" i="9"/>
  <c r="B21" i="9"/>
  <c r="T20" i="9"/>
  <c r="B20" i="9"/>
  <c r="T19" i="9"/>
  <c r="B19" i="9"/>
  <c r="T18" i="9"/>
  <c r="B18" i="9"/>
  <c r="T17" i="9"/>
  <c r="B17" i="9"/>
  <c r="T16" i="9"/>
  <c r="B16" i="9"/>
  <c r="T15" i="9"/>
  <c r="B15" i="9"/>
  <c r="T14" i="9"/>
  <c r="B14" i="9"/>
  <c r="T13" i="9"/>
  <c r="B13" i="9"/>
  <c r="V35" i="9" l="1"/>
  <c r="E28" i="9"/>
  <c r="W35" i="9"/>
  <c r="F28" i="9"/>
  <c r="X77" i="9"/>
  <c r="G28" i="9"/>
  <c r="E94" i="9"/>
  <c r="D94" i="9"/>
  <c r="D77" i="9"/>
  <c r="F94" i="9"/>
  <c r="G94" i="9"/>
  <c r="X94" i="9"/>
  <c r="U94" i="9"/>
  <c r="G52" i="9"/>
  <c r="F52" i="9"/>
  <c r="T56" i="9"/>
  <c r="E77" i="9"/>
  <c r="T77" i="9"/>
  <c r="D35" i="9"/>
  <c r="F77" i="9"/>
  <c r="E35" i="9"/>
  <c r="D52" i="9"/>
  <c r="U73" i="9"/>
  <c r="G77" i="9"/>
  <c r="F35" i="9"/>
  <c r="E26" i="9"/>
  <c r="G35" i="9"/>
  <c r="D56" i="9"/>
  <c r="X56" i="9"/>
  <c r="U77" i="9"/>
  <c r="X35" i="9"/>
  <c r="U56" i="9"/>
  <c r="D26" i="9"/>
  <c r="W56" i="9"/>
  <c r="F26" i="9"/>
  <c r="E56" i="9"/>
  <c r="D73" i="9"/>
  <c r="V77" i="9"/>
  <c r="G26" i="9"/>
  <c r="K7" i="9" s="1"/>
  <c r="U35" i="9"/>
  <c r="F56" i="9"/>
  <c r="W77" i="9"/>
  <c r="D32" i="2"/>
  <c r="V56" i="6" l="1"/>
  <c r="T55" i="6"/>
  <c r="T56" i="6" s="1"/>
  <c r="S55" i="6"/>
  <c r="R55" i="6"/>
  <c r="Q55" i="6"/>
  <c r="U54" i="6"/>
  <c r="T54" i="6"/>
  <c r="S54" i="6"/>
  <c r="R54" i="6"/>
  <c r="Q54" i="6"/>
  <c r="V28" i="6"/>
  <c r="T27" i="6"/>
  <c r="S27" i="6"/>
  <c r="R27" i="6"/>
  <c r="Q27" i="6"/>
  <c r="U26" i="6"/>
  <c r="T26" i="6"/>
  <c r="S26" i="6"/>
  <c r="R26" i="6"/>
  <c r="Q26" i="6"/>
  <c r="R55" i="5"/>
  <c r="Q55" i="5"/>
  <c r="S26" i="5"/>
  <c r="Q26" i="5"/>
  <c r="S26" i="4"/>
  <c r="Q26" i="4"/>
  <c r="T27" i="4"/>
  <c r="S27" i="4"/>
  <c r="R27" i="4"/>
  <c r="Q27" i="4"/>
  <c r="U26" i="4"/>
  <c r="T26" i="4"/>
  <c r="R26" i="4"/>
  <c r="T56" i="4"/>
  <c r="S56" i="4"/>
  <c r="R56" i="4"/>
  <c r="Q56" i="4"/>
  <c r="U55" i="4"/>
  <c r="T55" i="4"/>
  <c r="S55" i="4"/>
  <c r="R55" i="4"/>
  <c r="Q55" i="4"/>
  <c r="E56" i="4"/>
  <c r="D56" i="4"/>
  <c r="C56" i="4"/>
  <c r="B56" i="4"/>
  <c r="F55" i="4"/>
  <c r="E55" i="4"/>
  <c r="D55" i="4"/>
  <c r="C55" i="4"/>
  <c r="B55" i="4"/>
  <c r="V57" i="2"/>
  <c r="T56" i="2"/>
  <c r="T57" i="2" s="1"/>
  <c r="S56" i="2"/>
  <c r="S57" i="2" s="1"/>
  <c r="R56" i="2"/>
  <c r="Q56" i="2"/>
  <c r="U55" i="2"/>
  <c r="T55" i="2"/>
  <c r="S55" i="2"/>
  <c r="R55" i="2"/>
  <c r="Q55" i="2"/>
  <c r="G57" i="2"/>
  <c r="E56" i="2"/>
  <c r="D56" i="2"/>
  <c r="C56" i="2"/>
  <c r="B56" i="2"/>
  <c r="F55" i="2"/>
  <c r="E55" i="2"/>
  <c r="D55" i="2"/>
  <c r="C55" i="2"/>
  <c r="B55" i="2"/>
  <c r="T27" i="2"/>
  <c r="S27" i="2"/>
  <c r="R27" i="2"/>
  <c r="Q27" i="2"/>
  <c r="U26" i="2"/>
  <c r="T26" i="2"/>
  <c r="S26" i="2"/>
  <c r="R26" i="2"/>
  <c r="Q26" i="2"/>
  <c r="D26" i="2"/>
  <c r="T55" i="5"/>
  <c r="S55" i="5"/>
  <c r="T27" i="5"/>
  <c r="T28" i="5" s="1"/>
  <c r="I10" i="5" s="1"/>
  <c r="S27" i="5"/>
  <c r="S28" i="5" s="1"/>
  <c r="R27" i="5"/>
  <c r="Q27" i="5"/>
  <c r="U26" i="5"/>
  <c r="T26" i="5"/>
  <c r="R26" i="5"/>
  <c r="T56" i="5"/>
  <c r="S56" i="5"/>
  <c r="S57" i="5" s="1"/>
  <c r="R56" i="5"/>
  <c r="Q56" i="5"/>
  <c r="U55" i="5"/>
  <c r="E55" i="5"/>
  <c r="D55" i="5"/>
  <c r="C55" i="5"/>
  <c r="E56" i="5"/>
  <c r="D56" i="5"/>
  <c r="D57" i="5" s="1"/>
  <c r="C56" i="5"/>
  <c r="B56" i="5"/>
  <c r="F55" i="5"/>
  <c r="B55" i="5"/>
  <c r="B26" i="5"/>
  <c r="F26" i="5"/>
  <c r="C26" i="5"/>
  <c r="G56" i="6"/>
  <c r="T57" i="5" l="1"/>
  <c r="D57" i="4"/>
  <c r="S56" i="6"/>
  <c r="E57" i="5"/>
  <c r="S28" i="2"/>
  <c r="S57" i="4"/>
  <c r="T28" i="2"/>
  <c r="T28" i="4"/>
  <c r="E57" i="2"/>
  <c r="E57" i="4"/>
  <c r="S28" i="4"/>
  <c r="S28" i="6"/>
  <c r="T57" i="4"/>
  <c r="T28" i="6"/>
  <c r="D57" i="2"/>
  <c r="V51" i="6"/>
  <c r="V50" i="6"/>
  <c r="V49" i="6"/>
  <c r="V48" i="6"/>
  <c r="V47" i="6"/>
  <c r="V46" i="6"/>
  <c r="V45" i="6"/>
  <c r="V44" i="6"/>
  <c r="V43" i="6"/>
  <c r="V42" i="6"/>
  <c r="G51" i="6"/>
  <c r="G50" i="6"/>
  <c r="G49" i="6"/>
  <c r="G48" i="6"/>
  <c r="G47" i="6"/>
  <c r="G46" i="6"/>
  <c r="G45" i="6"/>
  <c r="G44" i="6"/>
  <c r="G43" i="6"/>
  <c r="G42" i="6"/>
  <c r="U30" i="4" l="1"/>
  <c r="U30" i="5"/>
  <c r="U30" i="6"/>
  <c r="U30" i="2"/>
  <c r="F30" i="4"/>
  <c r="F30" i="5"/>
  <c r="F30" i="6"/>
  <c r="F30" i="2"/>
  <c r="G28" i="6"/>
  <c r="Q30" i="5" l="1"/>
  <c r="D32" i="5"/>
  <c r="S30" i="2"/>
  <c r="R30" i="2"/>
  <c r="Q30" i="2"/>
  <c r="V52" i="4"/>
  <c r="V52" i="5"/>
  <c r="V52" i="2"/>
  <c r="G52" i="4"/>
  <c r="G52" i="5"/>
  <c r="G52" i="2"/>
  <c r="V51" i="2" l="1"/>
  <c r="V51" i="4"/>
  <c r="V51" i="5"/>
  <c r="G51" i="2"/>
  <c r="G51" i="4"/>
  <c r="G51" i="5"/>
  <c r="G23" i="4"/>
  <c r="G23" i="5"/>
  <c r="G23" i="6"/>
  <c r="V23" i="4"/>
  <c r="V23" i="5"/>
  <c r="V23" i="6"/>
  <c r="V23" i="2"/>
  <c r="R30" i="4"/>
  <c r="S30" i="4"/>
  <c r="T30" i="4"/>
  <c r="R30" i="5"/>
  <c r="S30" i="5"/>
  <c r="T30" i="5"/>
  <c r="R30" i="6"/>
  <c r="S30" i="6"/>
  <c r="T30" i="6"/>
  <c r="T30" i="2"/>
  <c r="Q30" i="4"/>
  <c r="Q30" i="6"/>
  <c r="D32" i="4"/>
  <c r="D32" i="6"/>
  <c r="I10" i="6" l="1"/>
  <c r="T32" i="6" l="1"/>
  <c r="S32" i="6"/>
  <c r="T32" i="5"/>
  <c r="S32" i="5"/>
  <c r="T32" i="4"/>
  <c r="S32" i="4"/>
  <c r="H10" i="4"/>
  <c r="E32" i="6"/>
  <c r="E27" i="6"/>
  <c r="D27" i="6"/>
  <c r="C27" i="6"/>
  <c r="C30" i="6" s="1"/>
  <c r="B27" i="6"/>
  <c r="B30" i="6" s="1"/>
  <c r="F26" i="6"/>
  <c r="E26" i="6"/>
  <c r="D26" i="6"/>
  <c r="C26" i="6"/>
  <c r="B26" i="6"/>
  <c r="E32" i="5"/>
  <c r="E27" i="5"/>
  <c r="D27" i="5"/>
  <c r="C27" i="5"/>
  <c r="C30" i="5" s="1"/>
  <c r="B27" i="5"/>
  <c r="B30" i="5" s="1"/>
  <c r="E26" i="5"/>
  <c r="D26" i="5"/>
  <c r="E32" i="4"/>
  <c r="E27" i="4"/>
  <c r="D27" i="4"/>
  <c r="C27" i="4"/>
  <c r="C30" i="4" s="1"/>
  <c r="B27" i="4"/>
  <c r="B30" i="4" s="1"/>
  <c r="F26" i="4"/>
  <c r="E26" i="4"/>
  <c r="D26" i="4"/>
  <c r="C26" i="4"/>
  <c r="B26" i="4"/>
  <c r="T32" i="2"/>
  <c r="S32" i="2"/>
  <c r="E32" i="2"/>
  <c r="E28" i="5" l="1"/>
  <c r="E30" i="5"/>
  <c r="D28" i="4"/>
  <c r="D30" i="4"/>
  <c r="E28" i="4"/>
  <c r="E30" i="4"/>
  <c r="D28" i="6"/>
  <c r="D30" i="6"/>
  <c r="D28" i="5"/>
  <c r="D30" i="5"/>
  <c r="E28" i="6"/>
  <c r="E30" i="6"/>
  <c r="F54" i="6"/>
  <c r="V50" i="4" l="1"/>
  <c r="V49" i="4"/>
  <c r="V48" i="4"/>
  <c r="V47" i="4"/>
  <c r="V46" i="4"/>
  <c r="V45" i="4"/>
  <c r="V44" i="4"/>
  <c r="V43" i="4"/>
  <c r="V50" i="5"/>
  <c r="V49" i="5"/>
  <c r="V48" i="5"/>
  <c r="V47" i="5"/>
  <c r="V46" i="5"/>
  <c r="V45" i="5"/>
  <c r="V44" i="5"/>
  <c r="V43" i="5"/>
  <c r="V50" i="2"/>
  <c r="V49" i="2"/>
  <c r="V48" i="2"/>
  <c r="V47" i="2"/>
  <c r="V46" i="2"/>
  <c r="V45" i="2"/>
  <c r="V44" i="2"/>
  <c r="V43" i="2"/>
  <c r="G50" i="4" l="1"/>
  <c r="G49" i="4"/>
  <c r="G48" i="4"/>
  <c r="G47" i="4"/>
  <c r="G46" i="4"/>
  <c r="G45" i="4"/>
  <c r="G44" i="4"/>
  <c r="G43" i="4"/>
  <c r="G50" i="5"/>
  <c r="G49" i="5"/>
  <c r="G48" i="5"/>
  <c r="G47" i="5"/>
  <c r="G46" i="5"/>
  <c r="G45" i="5"/>
  <c r="G44" i="5"/>
  <c r="G43" i="5"/>
  <c r="G50" i="2"/>
  <c r="G49" i="2"/>
  <c r="G48" i="2"/>
  <c r="G47" i="2"/>
  <c r="G46" i="2"/>
  <c r="G45" i="2"/>
  <c r="G44" i="2"/>
  <c r="G43" i="2"/>
  <c r="V22" i="4"/>
  <c r="V21" i="4"/>
  <c r="V20" i="4"/>
  <c r="V19" i="4"/>
  <c r="V18" i="4"/>
  <c r="V17" i="4"/>
  <c r="V16" i="4"/>
  <c r="V15" i="4"/>
  <c r="V14" i="4"/>
  <c r="V22" i="5"/>
  <c r="V21" i="5"/>
  <c r="V20" i="5"/>
  <c r="V19" i="5"/>
  <c r="V18" i="5"/>
  <c r="V17" i="5"/>
  <c r="V16" i="5"/>
  <c r="V15" i="5"/>
  <c r="V14" i="5"/>
  <c r="V22" i="6"/>
  <c r="V21" i="6"/>
  <c r="V20" i="6"/>
  <c r="V19" i="6"/>
  <c r="V18" i="6"/>
  <c r="V17" i="6"/>
  <c r="V16" i="6"/>
  <c r="V15" i="6"/>
  <c r="V14" i="6"/>
  <c r="V22" i="2"/>
  <c r="V21" i="2"/>
  <c r="V20" i="2"/>
  <c r="V19" i="2"/>
  <c r="V18" i="2"/>
  <c r="V17" i="2"/>
  <c r="V16" i="2"/>
  <c r="V15" i="2"/>
  <c r="V14" i="2"/>
  <c r="G18" i="4"/>
  <c r="G19" i="4"/>
  <c r="G20" i="4"/>
  <c r="G21" i="4"/>
  <c r="G22" i="4"/>
  <c r="G18" i="5"/>
  <c r="G19" i="5"/>
  <c r="G20" i="5"/>
  <c r="G21" i="5"/>
  <c r="G22" i="5"/>
  <c r="G18" i="6"/>
  <c r="G19" i="6"/>
  <c r="G20" i="6"/>
  <c r="G21" i="6"/>
  <c r="G22" i="6"/>
  <c r="G18" i="2"/>
  <c r="G19" i="2"/>
  <c r="G20" i="2"/>
  <c r="G21" i="2"/>
  <c r="G22" i="2"/>
  <c r="C26" i="2"/>
  <c r="E26" i="2"/>
  <c r="F26" i="2"/>
  <c r="C27" i="2"/>
  <c r="D27" i="2"/>
  <c r="E27" i="2"/>
  <c r="B27" i="2"/>
  <c r="B30" i="2" s="1"/>
  <c r="B26" i="2"/>
  <c r="G14" i="6"/>
  <c r="D28" i="2" l="1"/>
  <c r="D40" i="2"/>
  <c r="D30" i="2"/>
  <c r="C30" i="2"/>
  <c r="C40" i="2"/>
  <c r="E28" i="2"/>
  <c r="E40" i="2"/>
  <c r="E30" i="2"/>
  <c r="E54" i="6" l="1"/>
  <c r="E55" i="6"/>
  <c r="E40" i="5"/>
  <c r="G17" i="6"/>
  <c r="G16" i="6"/>
  <c r="G15" i="6"/>
  <c r="G17" i="5"/>
  <c r="G16" i="5"/>
  <c r="G15" i="5"/>
  <c r="G14" i="5"/>
  <c r="G17" i="4"/>
  <c r="G16" i="4"/>
  <c r="G15" i="4"/>
  <c r="G14" i="4"/>
  <c r="G17" i="2"/>
  <c r="G16" i="2"/>
  <c r="G15" i="2"/>
  <c r="G14" i="2"/>
  <c r="E39" i="6" l="1"/>
  <c r="E40" i="4"/>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C40" i="4" l="1"/>
  <c r="C54" i="6" l="1"/>
  <c r="D54" i="6"/>
  <c r="C55" i="6"/>
  <c r="D55" i="6"/>
  <c r="C40" i="5"/>
  <c r="D56" i="6" l="1"/>
  <c r="E56" i="6"/>
  <c r="I10" i="2"/>
  <c r="C39" i="6"/>
  <c r="D39" i="6"/>
  <c r="D40" i="5"/>
  <c r="D40" i="4"/>
</calcChain>
</file>

<file path=xl/sharedStrings.xml><?xml version="1.0" encoding="utf-8"?>
<sst xmlns="http://schemas.openxmlformats.org/spreadsheetml/2006/main" count="713" uniqueCount="183">
  <si>
    <t>Méthodologie pour les abattages:</t>
  </si>
  <si>
    <t>Méthodologie pour les prix :</t>
  </si>
  <si>
    <t xml:space="preserve">par les services de FranceAgriMer et diffusées sur le site VISIONET sont représentatives de l’état du marché une semaine donnée. </t>
  </si>
  <si>
    <t>Effectifs en milliers de têtes</t>
  </si>
  <si>
    <t>Volumes tec</t>
  </si>
  <si>
    <t>janv</t>
  </si>
  <si>
    <t>fév</t>
  </si>
  <si>
    <t>mars</t>
  </si>
  <si>
    <t>avril</t>
  </si>
  <si>
    <t>mai</t>
  </si>
  <si>
    <t>juin</t>
  </si>
  <si>
    <t>juil</t>
  </si>
  <si>
    <t>aout</t>
  </si>
  <si>
    <t>sept</t>
  </si>
  <si>
    <t>oct</t>
  </si>
  <si>
    <t>nov</t>
  </si>
  <si>
    <t>déc</t>
  </si>
  <si>
    <t>source : Agreste – Enquête auprès des abattoirs</t>
  </si>
  <si>
    <t>Volumes en tonnes</t>
  </si>
  <si>
    <t xml:space="preserve">        </t>
  </si>
  <si>
    <t xml:space="preserve">cours moyen au stade « entrée-abattoir » </t>
  </si>
  <si>
    <t>Euro/kg carcasse</t>
  </si>
  <si>
    <t>sem</t>
  </si>
  <si>
    <t>janvier</t>
  </si>
  <si>
    <t>février</t>
  </si>
  <si>
    <t>Le texte sur la vache « O » pourrait être basculé en haut de la courbe.</t>
  </si>
  <si>
    <t>source : FranceAgriMer</t>
  </si>
  <si>
    <t>juillet</t>
  </si>
  <si>
    <t>août</t>
  </si>
  <si>
    <t>septembre</t>
  </si>
  <si>
    <t>octobre</t>
  </si>
  <si>
    <t>novembre</t>
  </si>
  <si>
    <t>décembre</t>
  </si>
  <si>
    <t>source : FranceAgriMer</t>
  </si>
  <si>
    <t>Evolution des abattages d’agneaux – Enquête mensuelle auprès des abattoirs de la région Occitanie</t>
  </si>
  <si>
    <r>
      <rPr>
        <sz val="12"/>
        <color indexed="8"/>
        <rFont val="Times New Roman"/>
        <family val="1"/>
      </rPr>
      <t xml:space="preserve">                                             </t>
    </r>
    <r>
      <rPr>
        <sz val="12"/>
        <color indexed="9"/>
        <rFont val="Times New Roman"/>
        <family val="1"/>
      </rPr>
      <t>Abattages contrôlés génisses en 2015</t>
    </r>
  </si>
  <si>
    <t>Evolution des abattages d’ovins de réforme – Enquête mensuelle auprès des abattoirs d’Occitanie</t>
  </si>
  <si>
    <t>Euro/kg net</t>
  </si>
  <si>
    <t>cumul au 31 décembre</t>
  </si>
  <si>
    <t>Evolution n/n-1</t>
  </si>
  <si>
    <t xml:space="preserve">Les cotations sont fournies par FranceAgriMer à partir des informations collectées auprès de opérateurs professionnels. Les cotations de viandes transmises </t>
  </si>
  <si>
    <t>Moyenne 2015-2019</t>
  </si>
  <si>
    <t>Volumes en tonnes équivalent carcasse</t>
  </si>
  <si>
    <t>Moyenne 2018-2020</t>
  </si>
  <si>
    <t>Evol. 2022/2023</t>
  </si>
  <si>
    <t xml:space="preserve">Part du département dans la région </t>
  </si>
  <si>
    <t>Total  France</t>
  </si>
  <si>
    <t>Part Occitanie</t>
  </si>
  <si>
    <t>Evolution n-1/n (%)</t>
  </si>
  <si>
    <t>cumul au 30 juin</t>
  </si>
  <si>
    <t>Effectifs régionaux</t>
  </si>
  <si>
    <t>Volumes en tonnes équivalent carcasse (tec)</t>
  </si>
  <si>
    <t>Évolution des abattages de bovins – Enquête mensuelle auprès des abattoirs de la région Occitanie</t>
  </si>
  <si>
    <t>Total bovins</t>
  </si>
  <si>
    <t>Total bovins – Effectifs abattus dans les abattoirs de l’Aveyron</t>
  </si>
  <si>
    <t>Total bovins – Volumes abattus dans les abattoirs de l’Aveyron</t>
  </si>
  <si>
    <t>Total vaches</t>
  </si>
  <si>
    <t>Total vaches – Effectifs abattus dans les abattoirs de l’Aveyron</t>
  </si>
  <si>
    <t>Total vaches – Volumes abattus dans les abattoirs de l’Aveyron</t>
  </si>
  <si>
    <r>
      <t>Les abattoirs de trois départements : Aveyron, Tarn et Tarn et Garonne concentrent</t>
    </r>
    <r>
      <rPr>
        <b/>
        <i/>
        <sz val="14"/>
        <color indexed="24"/>
        <rFont val="Marianne"/>
        <family val="3"/>
      </rPr>
      <t xml:space="preserve"> </t>
    </r>
    <r>
      <rPr>
        <b/>
        <sz val="14"/>
        <color indexed="24"/>
        <rFont val="Marianne"/>
        <family val="3"/>
      </rPr>
      <t>63% du total bovins abattus en 2022</t>
    </r>
  </si>
  <si>
    <t>Les abattoirs de trois départements : Aveyron, Haute-Garonne et Tarn concentrent 72% du total  vache abattus en 2022 en Occitanie</t>
  </si>
  <si>
    <t>Évolution des cotations des vaches de réforme « O » et « P » pour le bassin Grand Sud</t>
  </si>
  <si>
    <t>Évolution des cotations de la vache de réforme «O» Grand-Sud</t>
  </si>
  <si>
    <t xml:space="preserve">  Cotation Bassin Grand Sud  "entrée abattoir"</t>
  </si>
  <si>
    <t>2022 STD</t>
  </si>
  <si>
    <t>Évolution des cotations de la vache de réforme «P» Grand-Sud</t>
  </si>
  <si>
    <t>2023 STD</t>
  </si>
  <si>
    <t>Total génisses</t>
  </si>
  <si>
    <t>Les abattoirs de trois départements : Tarn, Aveyron et Lozère concentrent 72% du total génisses abattus en 2022</t>
  </si>
  <si>
    <t>Total génisses – Effectifs abattus dans les abattoirs de l’Aveyron</t>
  </si>
  <si>
    <t>Total génisses – Volumes abattus dans les abattoirs de l’Aveyron</t>
  </si>
  <si>
    <t>Total veaux</t>
  </si>
  <si>
    <t>Total veaux – Effectifs abattus dans les abattoirs de l’Aveyron</t>
  </si>
  <si>
    <t>Total veaux -Volumes abattus dans les abattoirs de l’Aveyron</t>
  </si>
  <si>
    <t>Les abattoirs de quatre départements : Tarn, Tarn-et-Garonne, Haute-Garonne et Aveyron concentrent 71% du total veaux abattus en 2022</t>
  </si>
  <si>
    <t>Évolution des abattages de veaux – Enquête mensuelle auprès des abattoirs d’Occitanie</t>
  </si>
  <si>
    <t>Évolution des cotations des veaux non élevés au pis pour le bassin Grand Sud</t>
  </si>
  <si>
    <t>Évolution des cotations des veaux de boucherie non élevés au pis  classé «U» Rosé clair pour le bassin Grand Sud</t>
  </si>
  <si>
    <t>Evolution des cotations du veau non élevé au pis classé «U» rosé clair</t>
  </si>
  <si>
    <t>Évolution des exportations de jeunes bovins</t>
  </si>
  <si>
    <t>En 2015      XXX animaux</t>
  </si>
  <si>
    <t>Total broutards 6-18 mois sortis des exploitations d’Occitanie</t>
  </si>
  <si>
    <t>Total broutards Occitanie exportés répartis par âge, sexe</t>
  </si>
  <si>
    <r>
      <t xml:space="preserve">                                 LRMP  - 7</t>
    </r>
    <r>
      <rPr>
        <vertAlign val="superscript"/>
        <sz val="10"/>
        <color indexed="9"/>
        <rFont val="Marianne"/>
        <family val="3"/>
      </rPr>
      <t>e</t>
    </r>
    <r>
      <rPr>
        <sz val="10"/>
        <color indexed="9"/>
        <rFont val="Marianne"/>
        <family val="3"/>
      </rPr>
      <t xml:space="preserve"> rang</t>
    </r>
  </si>
  <si>
    <t>Effectifs en têtes</t>
  </si>
  <si>
    <t>1er 
TRIMESTRE</t>
  </si>
  <si>
    <t>Mâle 6-12 mois</t>
  </si>
  <si>
    <t>Mâles 12- 18 mois</t>
  </si>
  <si>
    <t>Femelles 6-12 mois</t>
  </si>
  <si>
    <t>Femelles 12-18 mois</t>
  </si>
  <si>
    <t>2em 
TRIMESTRE</t>
  </si>
  <si>
    <t>3em 
TRIMESTRE</t>
  </si>
  <si>
    <t>4em 
TRIMESTRE</t>
  </si>
  <si>
    <t>source : Agreste – BDNI-Export</t>
  </si>
  <si>
    <t xml:space="preserve">Six départements : Aveyron, Haute Garonne, Gers, Lot, Lozère et Tarn et Garonne concentrent 80% du total broutards exportés </t>
  </si>
  <si>
    <t>Total broutards 6-18 mois sortis des exploitations de l’Aveyron</t>
  </si>
  <si>
    <t>Total broutards 6-18 mois sortis des exploitations de la Haute Garonne</t>
  </si>
  <si>
    <t>Total broutards 6-18 mois sortis des exploitations du Gers</t>
  </si>
  <si>
    <t>Total broutards 6-18 mois sortis des exploitations du Lot</t>
  </si>
  <si>
    <t>Total broutards 6-18 mois sortis des exploitations de la Lozère</t>
  </si>
  <si>
    <t>Total broutards 6-18 mois sortis des exploitations du Tarn-et-Garonne</t>
  </si>
  <si>
    <t>FranceAgriMer diffuse à compter de cette date une nouvelle cotation gros bovins bovins entrée abattoirs standard (STD)  hors SIQO.</t>
  </si>
  <si>
    <t>Relevés sur feuillets FranceAgriMer COT-VRO-GBEA_regionale-A (STD &amp; SIQO) jusqu'en juillet 2022.</t>
  </si>
  <si>
    <r>
      <t xml:space="preserve">  Cotation Bassin </t>
    </r>
    <r>
      <rPr>
        <b/>
        <sz val="10"/>
        <color indexed="24"/>
        <rFont val="Marianne"/>
        <family val="3"/>
      </rPr>
      <t>Grand Sud  "entrée abattoir"</t>
    </r>
  </si>
  <si>
    <t>Relevés sur feuillets FranceAgriMer COT-VRO-GBST_A à partir d'août 2022.</t>
  </si>
  <si>
    <t>Ces cotations STD &amp; SIQO disparaissent à partir du 2/08/22.</t>
  </si>
  <si>
    <t xml:space="preserve">  Evolution des cotations de la vache de réforme «O» (races mixtes)</t>
  </si>
  <si>
    <r>
      <t xml:space="preserve">  </t>
    </r>
    <r>
      <rPr>
        <b/>
        <sz val="10"/>
        <color indexed="24"/>
        <rFont val="Marianne"/>
        <family val="3"/>
      </rPr>
      <t>Evolution des cotations de  la vache de réforme «P» Grand-Sud (races laitières)</t>
    </r>
  </si>
  <si>
    <t>Elles sont représentée par la courbe verte pointillée sur le graphique de la cotation P, mais non disponible pour la cotation O.</t>
  </si>
  <si>
    <t>Prix "entrée abattoir" HT exprimé en EURO/Kg de carcasse (cinquième quartier compris, frais de transport inclus)</t>
  </si>
  <si>
    <t>Relevés sur feuillets FranceAgriMer cot-vro-vobo</t>
  </si>
  <si>
    <t>2023 (Situation provisoire novembre 2023)</t>
  </si>
  <si>
    <t>sem-1</t>
  </si>
  <si>
    <t>sem-2</t>
  </si>
  <si>
    <t>sem-3</t>
  </si>
  <si>
    <t>sem-4</t>
  </si>
  <si>
    <t>sem-5</t>
  </si>
  <si>
    <t>sem-6</t>
  </si>
  <si>
    <t>sem-7</t>
  </si>
  <si>
    <t>sem-8</t>
  </si>
  <si>
    <t>sem-9</t>
  </si>
  <si>
    <t>sem-10</t>
  </si>
  <si>
    <t>sem-11</t>
  </si>
  <si>
    <t>sem-12</t>
  </si>
  <si>
    <t>sem-13</t>
  </si>
  <si>
    <t>sem-14</t>
  </si>
  <si>
    <t>sem-15</t>
  </si>
  <si>
    <t>sem-16</t>
  </si>
  <si>
    <t>sem-17</t>
  </si>
  <si>
    <t>sem-18</t>
  </si>
  <si>
    <t>sem-19</t>
  </si>
  <si>
    <t>sem-20</t>
  </si>
  <si>
    <t>sem-21</t>
  </si>
  <si>
    <t>sem-22</t>
  </si>
  <si>
    <t>sem-23</t>
  </si>
  <si>
    <t>sem-24</t>
  </si>
  <si>
    <t>sem-25</t>
  </si>
  <si>
    <t>sem-26</t>
  </si>
  <si>
    <t>sem-27</t>
  </si>
  <si>
    <t>sem-28</t>
  </si>
  <si>
    <t>sem-29</t>
  </si>
  <si>
    <t>sem-30</t>
  </si>
  <si>
    <t>sem-31</t>
  </si>
  <si>
    <t>sem-32</t>
  </si>
  <si>
    <t>sem-33</t>
  </si>
  <si>
    <t>sem-34</t>
  </si>
  <si>
    <t>sem-35</t>
  </si>
  <si>
    <t>sem-36</t>
  </si>
  <si>
    <t>sem-37</t>
  </si>
  <si>
    <t>sem-38</t>
  </si>
  <si>
    <t>sem-39</t>
  </si>
  <si>
    <t>sem-40</t>
  </si>
  <si>
    <t>sem-41</t>
  </si>
  <si>
    <t>sem-42</t>
  </si>
  <si>
    <t>sem-43</t>
  </si>
  <si>
    <t>sem-44</t>
  </si>
  <si>
    <t>sem-45</t>
  </si>
  <si>
    <t>sem-46</t>
  </si>
  <si>
    <t>sem-47</t>
  </si>
  <si>
    <t>sem-48</t>
  </si>
  <si>
    <t>sem-49</t>
  </si>
  <si>
    <t>sem-50</t>
  </si>
  <si>
    <t>sem-51</t>
  </si>
  <si>
    <t>sem-52</t>
  </si>
  <si>
    <t>Indice des prix d'achat des moyens de prod. agricole (IPAMPA)</t>
  </si>
  <si>
    <t xml:space="preserve">Indice des prix d'achat des moyens de prod. agricole (IPAMPA) </t>
  </si>
  <si>
    <t>Aliments pour  gros bovins</t>
  </si>
  <si>
    <t>Indice base 100 en 2015</t>
  </si>
  <si>
    <t>Moyenne 2016-2020</t>
  </si>
  <si>
    <t>Aliments pour gros bovins</t>
  </si>
  <si>
    <t>source : Agreste, Insee</t>
  </si>
  <si>
    <t>Les données concernant les abattages sont issues d’une enquête mensuelle réalisée par le service de la statistique et de la prospective (SSP) auprès des abattoirs de la région Occitanie pour les bovins, les ovins, les porcins et les volailles.</t>
  </si>
  <si>
    <t>Les volumes indiqués rendent compte des animaux abattus produits dans la région mais aussi dans les régions voisines et qui viennent se faire abattre dans les abattoirs d’Occitanie.</t>
  </si>
  <si>
    <t>L'indice IPAMPA est l'indice des prix d'achat des moyens de production agricole. Il mesure les variations des prix d'achat supportés par les exploitations agricoles pour leurs intrants de production et leurs dépenses d'investissement. Source Agreste, Insee.</t>
  </si>
  <si>
    <t>Evolution_abattages-total.bovin</t>
  </si>
  <si>
    <t>Evol_abattages_total_vaches</t>
  </si>
  <si>
    <t>Evol_abattages_total_génisses</t>
  </si>
  <si>
    <t>Evol_abattage_total_veaux</t>
  </si>
  <si>
    <t>cotations_Vaches_reformeO et P</t>
  </si>
  <si>
    <t>cotations_Veaux_non_eleve_au_pi</t>
  </si>
  <si>
    <t>Evol. exportations_veaux_brouta</t>
  </si>
  <si>
    <t>Liste des onglets de ce classeur</t>
  </si>
  <si>
    <t>IPAMPA_aliment_bovins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</si>
</sst>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0.00\ [$€-40C];[Red]\-#,##0.00\ [$€-40C]"/>
    <numFmt numFmtId="165" formatCode="0.0"/>
    <numFmt numFmtId="166" formatCode="#,##0.0&quot;   &quot;"/>
    <numFmt numFmtId="167" formatCode="#,###"/>
    <numFmt numFmtId="168" formatCode="#,##0.0"/>
    <numFmt numFmtId="169" formatCode="#&quot;   &quot;"/>
    <numFmt numFmtId="170" formatCode="#.00"/>
    <numFmt numFmtId="171" formatCode="#.0"/>
    <numFmt numFmtId="172" formatCode="0.00&quot;   &quot;"/>
    <numFmt numFmtId="173" formatCode="0\ ;\(0\);&quot;- &quot;;@\ "/>
    <numFmt numFmtId="174" formatCode="0.0%"/>
    <numFmt numFmtId="175" formatCode="0.0&quot;   &quot;"/>
    <numFmt numFmtId="176" formatCode="&quot;VRAI&quot;;&quot;VRAI&quot;;&quot;FAUX&quot;"/>
    <numFmt numFmtId="177" formatCode="mm/dd/yyyy\ hh:mm:ss"/>
  </numFmts>
  <fonts count="82">
    <font>
      <sz val="10"/>
      <name val="Arial"/>
    </font>
    <font>
      <sz val="11"/>
      <color theme="1"/>
      <name val="Calibri"/>
      <family val="2"/>
      <scheme val="minor"/>
    </font>
    <font>
      <sz val="10"/>
      <name val="Arial"/>
      <family val="2"/>
    </font>
    <font>
      <b/>
      <i/>
      <u/>
      <sz val="10"/>
      <name val="Arial"/>
      <family val="2"/>
    </font>
    <font>
      <b/>
      <i/>
      <sz val="16"/>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8"/>
      <name val="Times New Roman"/>
      <family val="1"/>
    </font>
    <font>
      <sz val="12"/>
      <name val="Arial"/>
      <family val="2"/>
    </font>
    <font>
      <sz val="8"/>
      <name val="Arial"/>
      <family val="2"/>
    </font>
    <font>
      <b/>
      <sz val="8"/>
      <color indexed="21"/>
      <name val="Arial"/>
      <family val="2"/>
    </font>
    <font>
      <sz val="10"/>
      <name val="Arial"/>
      <family val="2"/>
    </font>
    <font>
      <b/>
      <sz val="9"/>
      <name val="Arial"/>
      <family val="2"/>
    </font>
    <font>
      <sz val="12"/>
      <color indexed="9"/>
      <name val="Times New Roman"/>
      <family val="1"/>
    </font>
    <font>
      <b/>
      <sz val="12"/>
      <color indexed="9"/>
      <name val="Arial"/>
      <family val="2"/>
    </font>
    <font>
      <sz val="12"/>
      <color indexed="23"/>
      <name val="Arial"/>
      <family val="2"/>
    </font>
    <font>
      <b/>
      <sz val="10"/>
      <color indexed="23"/>
      <name val="Arial"/>
      <family val="2"/>
    </font>
    <font>
      <sz val="10"/>
      <color indexed="23"/>
      <name val="Arial"/>
      <family val="2"/>
    </font>
    <font>
      <sz val="8"/>
      <color indexed="23"/>
      <name val="Arial"/>
      <family val="2"/>
    </font>
    <font>
      <sz val="8"/>
      <color indexed="21"/>
      <name val="Arial"/>
      <family val="2"/>
    </font>
    <font>
      <sz val="11"/>
      <color indexed="48"/>
      <name val="Arial"/>
      <family val="2"/>
    </font>
    <font>
      <b/>
      <sz val="10"/>
      <color indexed="21"/>
      <name val="Arial"/>
      <family val="2"/>
    </font>
    <font>
      <b/>
      <sz val="9"/>
      <color indexed="24"/>
      <name val="Arial"/>
      <family val="2"/>
    </font>
    <font>
      <b/>
      <sz val="10"/>
      <name val="Arial"/>
      <family val="2"/>
    </font>
    <font>
      <sz val="10"/>
      <color indexed="10"/>
      <name val="Arial"/>
      <family val="2"/>
    </font>
    <font>
      <sz val="10"/>
      <name val="Arial"/>
      <family val="2"/>
    </font>
    <font>
      <sz val="9"/>
      <color indexed="18"/>
      <name val="Arial"/>
      <family val="2"/>
    </font>
    <font>
      <b/>
      <i/>
      <u/>
      <sz val="9"/>
      <color indexed="18"/>
      <name val="Arial"/>
      <family val="2"/>
    </font>
    <font>
      <b/>
      <i/>
      <sz val="16"/>
      <color indexed="18"/>
      <name val="Arial"/>
      <family val="2"/>
    </font>
    <font>
      <sz val="10"/>
      <color indexed="18"/>
      <name val="Arial"/>
      <family val="2"/>
    </font>
    <font>
      <b/>
      <sz val="18"/>
      <color indexed="62"/>
      <name val="Cambria"/>
      <family val="1"/>
    </font>
    <font>
      <b/>
      <sz val="8"/>
      <name val="Arial"/>
      <family val="2"/>
    </font>
    <font>
      <sz val="8"/>
      <name val="Marianne"/>
      <family val="3"/>
    </font>
    <font>
      <sz val="10"/>
      <name val="Marianne"/>
      <family val="3"/>
    </font>
    <font>
      <sz val="12"/>
      <name val="Marianne"/>
      <family val="3"/>
    </font>
    <font>
      <b/>
      <sz val="9"/>
      <color indexed="58"/>
      <name val="Marianne"/>
      <family val="3"/>
    </font>
    <font>
      <b/>
      <sz val="12"/>
      <color indexed="23"/>
      <name val="Marianne"/>
      <family val="3"/>
    </font>
    <font>
      <b/>
      <sz val="8"/>
      <color indexed="21"/>
      <name val="Marianne"/>
      <family val="3"/>
    </font>
    <font>
      <b/>
      <sz val="14"/>
      <color indexed="24"/>
      <name val="Marianne"/>
      <family val="3"/>
    </font>
    <font>
      <b/>
      <i/>
      <sz val="14"/>
      <color indexed="24"/>
      <name val="Marianne"/>
      <family val="3"/>
    </font>
    <font>
      <b/>
      <sz val="9"/>
      <color indexed="23"/>
      <name val="Marianne"/>
      <family val="3"/>
    </font>
    <font>
      <b/>
      <sz val="10"/>
      <color indexed="23"/>
      <name val="Marianne"/>
      <family val="3"/>
    </font>
    <font>
      <b/>
      <sz val="13.5"/>
      <color indexed="24"/>
      <name val="Marianne"/>
      <family val="3"/>
    </font>
    <font>
      <b/>
      <sz val="8"/>
      <name val="Marianne"/>
      <family val="3"/>
    </font>
    <font>
      <b/>
      <sz val="9"/>
      <name val="Marianne"/>
      <family val="3"/>
    </font>
    <font>
      <sz val="12"/>
      <color indexed="23"/>
      <name val="Marianne"/>
      <family val="3"/>
    </font>
    <font>
      <sz val="10"/>
      <color indexed="23"/>
      <name val="Marianne"/>
      <family val="3"/>
    </font>
    <font>
      <sz val="8"/>
      <color indexed="23"/>
      <name val="Marianne"/>
      <family val="3"/>
    </font>
    <font>
      <sz val="8"/>
      <color indexed="21"/>
      <name val="Marianne"/>
      <family val="3"/>
    </font>
    <font>
      <sz val="11"/>
      <color indexed="48"/>
      <name val="Marianne"/>
      <family val="3"/>
    </font>
    <font>
      <b/>
      <sz val="10"/>
      <color indexed="21"/>
      <name val="Marianne"/>
      <family val="3"/>
    </font>
    <font>
      <b/>
      <sz val="8"/>
      <color indexed="25"/>
      <name val="Marianne"/>
      <family val="3"/>
    </font>
    <font>
      <sz val="8"/>
      <color indexed="25"/>
      <name val="Marianne"/>
      <family val="3"/>
    </font>
    <font>
      <sz val="9.5"/>
      <color rgb="FF000000"/>
      <name val="Albany AMT"/>
    </font>
    <font>
      <b/>
      <sz val="14"/>
      <name val="Marianne"/>
      <family val="3"/>
    </font>
    <font>
      <sz val="9"/>
      <color indexed="18"/>
      <name val="Marianne"/>
      <family val="3"/>
    </font>
    <font>
      <sz val="10"/>
      <color indexed="9"/>
      <name val="Marianne"/>
      <family val="3"/>
    </font>
    <font>
      <b/>
      <sz val="12"/>
      <color indexed="24"/>
      <name val="Marianne"/>
      <family val="3"/>
    </font>
    <font>
      <b/>
      <sz val="14"/>
      <color indexed="23"/>
      <name val="Marianne"/>
      <family val="3"/>
    </font>
    <font>
      <vertAlign val="superscript"/>
      <sz val="10"/>
      <color indexed="9"/>
      <name val="Marianne"/>
      <family val="3"/>
    </font>
    <font>
      <sz val="8"/>
      <color indexed="8"/>
      <name val="Marianne"/>
      <family val="3"/>
    </font>
    <font>
      <sz val="10"/>
      <color rgb="FFFF0000"/>
      <name val="Arial"/>
      <family val="2"/>
    </font>
    <font>
      <b/>
      <sz val="10"/>
      <color indexed="24"/>
      <name val="Marianne"/>
      <family val="3"/>
    </font>
    <font>
      <sz val="12"/>
      <color rgb="FFFF0000"/>
      <name val="Arial"/>
      <family val="2"/>
    </font>
    <font>
      <sz val="10"/>
      <name val="Arial"/>
    </font>
    <font>
      <sz val="10"/>
      <color indexed="8"/>
      <name val="Marianne"/>
      <family val="3"/>
    </font>
    <font>
      <sz val="10"/>
      <color indexed="12"/>
      <name val="Marianne"/>
      <family val="3"/>
    </font>
  </fonts>
  <fills count="3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20"/>
        <bgColor indexed="28"/>
      </patternFill>
    </fill>
    <fill>
      <patternFill patternType="solid">
        <fgColor indexed="49"/>
        <bgColor indexed="40"/>
      </patternFill>
    </fill>
    <fill>
      <patternFill patternType="solid">
        <fgColor indexed="52"/>
        <bgColor indexed="19"/>
      </patternFill>
    </fill>
    <fill>
      <patternFill patternType="solid">
        <fgColor indexed="52"/>
        <bgColor indexed="34"/>
      </patternFill>
    </fill>
    <fill>
      <patternFill patternType="solid">
        <fgColor indexed="62"/>
        <bgColor indexed="56"/>
      </patternFill>
    </fill>
    <fill>
      <patternFill patternType="solid">
        <fgColor indexed="10"/>
        <bgColor indexed="25"/>
      </patternFill>
    </fill>
    <fill>
      <patternFill patternType="solid">
        <fgColor indexed="10"/>
        <bgColor indexed="36"/>
      </patternFill>
    </fill>
    <fill>
      <patternFill patternType="solid">
        <fgColor indexed="57"/>
        <bgColor indexed="21"/>
      </patternFill>
    </fill>
    <fill>
      <patternFill patternType="solid">
        <fgColor indexed="57"/>
        <bgColor indexed="19"/>
      </patternFill>
    </fill>
    <fill>
      <patternFill patternType="solid">
        <fgColor indexed="53"/>
        <bgColor indexed="61"/>
      </patternFill>
    </fill>
    <fill>
      <patternFill patternType="solid">
        <fgColor indexed="53"/>
        <bgColor indexed="25"/>
      </patternFill>
    </fill>
    <fill>
      <patternFill patternType="solid">
        <fgColor indexed="22"/>
        <bgColor indexed="50"/>
      </patternFill>
    </fill>
    <fill>
      <patternFill patternType="solid">
        <fgColor indexed="26"/>
        <bgColor indexed="9"/>
      </patternFill>
    </fill>
    <fill>
      <patternFill patternType="solid">
        <fgColor indexed="43"/>
        <bgColor indexed="26"/>
      </patternFill>
    </fill>
    <fill>
      <patternFill patternType="solid">
        <fgColor indexed="55"/>
        <bgColor indexed="24"/>
      </patternFill>
    </fill>
    <fill>
      <patternFill patternType="solid">
        <fgColor indexed="9"/>
        <bgColor indexed="26"/>
      </patternFill>
    </fill>
    <fill>
      <patternFill patternType="solid">
        <fgColor theme="0"/>
        <bgColor indexed="26"/>
      </patternFill>
    </fill>
    <fill>
      <patternFill patternType="solid">
        <fgColor theme="2" tint="-9.9978637043366805E-2"/>
        <bgColor indexed="26"/>
      </patternFill>
    </fill>
    <fill>
      <patternFill patternType="solid">
        <fgColor rgb="FF00B050"/>
        <bgColor indexed="26"/>
      </patternFill>
    </fill>
    <fill>
      <patternFill patternType="solid">
        <fgColor theme="4" tint="0.79998168889431442"/>
        <bgColor indexed="26"/>
      </patternFill>
    </fill>
    <fill>
      <patternFill patternType="solid">
        <fgColor indexed="22"/>
      </patternFill>
    </fill>
    <fill>
      <patternFill patternType="solid">
        <fgColor theme="0"/>
        <bgColor indexed="64"/>
      </patternFill>
    </fill>
  </fills>
  <borders count="70">
    <border>
      <left/>
      <right/>
      <top/>
      <bottom/>
      <diagonal/>
    </border>
    <border>
      <left style="hair">
        <color indexed="23"/>
      </left>
      <right style="hair">
        <color indexed="23"/>
      </right>
      <top style="hair">
        <color indexed="23"/>
      </top>
      <bottom style="hair">
        <color indexed="23"/>
      </bottom>
      <diagonal/>
    </border>
    <border>
      <left/>
      <right/>
      <top/>
      <bottom style="hair">
        <color indexed="52"/>
      </bottom>
      <diagonal/>
    </border>
    <border>
      <left style="hair">
        <color indexed="22"/>
      </left>
      <right style="hair">
        <color indexed="22"/>
      </right>
      <top style="hair">
        <color indexed="22"/>
      </top>
      <bottom style="hair">
        <color indexed="22"/>
      </bottom>
      <diagonal/>
    </border>
    <border>
      <left style="hair">
        <color indexed="63"/>
      </left>
      <right style="hair">
        <color indexed="63"/>
      </right>
      <top style="hair">
        <color indexed="63"/>
      </top>
      <bottom style="hair">
        <color indexed="63"/>
      </bottom>
      <diagonal/>
    </border>
    <border>
      <left/>
      <right/>
      <top/>
      <bottom style="thin">
        <color indexed="62"/>
      </bottom>
      <diagonal/>
    </border>
    <border>
      <left/>
      <right/>
      <top/>
      <bottom style="thin">
        <color indexed="22"/>
      </bottom>
      <diagonal/>
    </border>
    <border>
      <left/>
      <right/>
      <top/>
      <bottom style="thin">
        <color indexed="30"/>
      </bottom>
      <diagonal/>
    </border>
    <border>
      <left/>
      <right/>
      <top style="hair">
        <color indexed="62"/>
      </top>
      <bottom style="hair">
        <color indexed="62"/>
      </bottom>
      <diagonal/>
    </border>
    <border>
      <left style="hair">
        <color indexed="21"/>
      </left>
      <right style="hair">
        <color indexed="21"/>
      </right>
      <top style="hair">
        <color indexed="21"/>
      </top>
      <bottom style="hair">
        <color indexed="21"/>
      </bottom>
      <diagonal/>
    </border>
    <border>
      <left style="hair">
        <color indexed="21"/>
      </left>
      <right style="hair">
        <color indexed="21"/>
      </right>
      <top style="hair">
        <color indexed="21"/>
      </top>
      <bottom/>
      <diagonal/>
    </border>
    <border>
      <left style="hair">
        <color indexed="21"/>
      </left>
      <right style="hair">
        <color indexed="21"/>
      </right>
      <top/>
      <bottom/>
      <diagonal/>
    </border>
    <border>
      <left style="hair">
        <color indexed="21"/>
      </left>
      <right style="hair">
        <color indexed="21"/>
      </right>
      <top/>
      <bottom style="hair">
        <color indexed="21"/>
      </bottom>
      <diagonal/>
    </border>
    <border>
      <left style="hair">
        <color indexed="21"/>
      </left>
      <right style="hair">
        <color indexed="21"/>
      </right>
      <top style="hair">
        <color indexed="21"/>
      </top>
      <bottom style="thin">
        <color indexed="21"/>
      </bottom>
      <diagonal/>
    </border>
    <border>
      <left style="thin">
        <color indexed="21"/>
      </left>
      <right style="hair">
        <color indexed="21"/>
      </right>
      <top/>
      <bottom/>
      <diagonal/>
    </border>
    <border>
      <left style="thin">
        <color indexed="21"/>
      </left>
      <right style="hair">
        <color indexed="21"/>
      </right>
      <top/>
      <bottom style="hair">
        <color indexed="21"/>
      </bottom>
      <diagonal/>
    </border>
    <border>
      <left style="thin">
        <color indexed="21"/>
      </left>
      <right style="hair">
        <color indexed="21"/>
      </right>
      <top style="hair">
        <color indexed="21"/>
      </top>
      <bottom style="hair">
        <color indexed="21"/>
      </bottom>
      <diagonal/>
    </border>
    <border>
      <left style="thin">
        <color indexed="21"/>
      </left>
      <right style="hair">
        <color indexed="21"/>
      </right>
      <top style="hair">
        <color indexed="21"/>
      </top>
      <bottom style="thin">
        <color indexed="21"/>
      </bottom>
      <diagonal/>
    </border>
    <border>
      <left style="hair">
        <color indexed="21"/>
      </left>
      <right style="thin">
        <color indexed="21"/>
      </right>
      <top/>
      <bottom/>
      <diagonal/>
    </border>
    <border>
      <left style="hair">
        <color indexed="21"/>
      </left>
      <right style="thin">
        <color indexed="21"/>
      </right>
      <top style="hair">
        <color indexed="21"/>
      </top>
      <bottom style="hair">
        <color indexed="21"/>
      </bottom>
      <diagonal/>
    </border>
    <border>
      <left style="hair">
        <color indexed="21"/>
      </left>
      <right style="thin">
        <color indexed="21"/>
      </right>
      <top style="hair">
        <color indexed="21"/>
      </top>
      <bottom style="thin">
        <color indexed="21"/>
      </bottom>
      <diagonal/>
    </border>
    <border>
      <left style="hair">
        <color indexed="21"/>
      </left>
      <right style="thin">
        <color indexed="21"/>
      </right>
      <top/>
      <bottom style="hair">
        <color indexed="21"/>
      </bottom>
      <diagonal/>
    </border>
    <border>
      <left style="hair">
        <color indexed="21"/>
      </left>
      <right style="thin">
        <color indexed="21"/>
      </right>
      <top style="hair">
        <color indexed="21"/>
      </top>
      <bottom/>
      <diagonal/>
    </border>
    <border>
      <left style="thin">
        <color indexed="21"/>
      </left>
      <right style="hair">
        <color indexed="21"/>
      </right>
      <top/>
      <bottom style="thin">
        <color indexed="21"/>
      </bottom>
      <diagonal/>
    </border>
    <border>
      <left style="hair">
        <color indexed="21"/>
      </left>
      <right style="hair">
        <color indexed="21"/>
      </right>
      <top/>
      <bottom style="thin">
        <color indexed="21"/>
      </bottom>
      <diagonal/>
    </border>
    <border>
      <left style="hair">
        <color indexed="21"/>
      </left>
      <right style="thin">
        <color indexed="21"/>
      </right>
      <top/>
      <bottom style="thin">
        <color indexed="21"/>
      </bottom>
      <diagonal/>
    </border>
    <border>
      <left style="thin">
        <color indexed="21"/>
      </left>
      <right style="hair">
        <color indexed="21"/>
      </right>
      <top style="thin">
        <color indexed="21"/>
      </top>
      <bottom style="thin">
        <color indexed="21"/>
      </bottom>
      <diagonal/>
    </border>
    <border>
      <left style="hair">
        <color indexed="21"/>
      </left>
      <right style="hair">
        <color indexed="21"/>
      </right>
      <top style="thin">
        <color indexed="21"/>
      </top>
      <bottom style="thin">
        <color indexed="21"/>
      </bottom>
      <diagonal/>
    </border>
    <border>
      <left style="hair">
        <color indexed="21"/>
      </left>
      <right style="thin">
        <color indexed="21"/>
      </right>
      <top style="thin">
        <color indexed="21"/>
      </top>
      <bottom style="thin">
        <color indexed="21"/>
      </bottom>
      <diagonal/>
    </border>
    <border>
      <left style="hair">
        <color indexed="21"/>
      </left>
      <right style="hair">
        <color indexed="21"/>
      </right>
      <top style="thin">
        <color indexed="21"/>
      </top>
      <bottom/>
      <diagonal/>
    </border>
    <border>
      <left style="hair">
        <color indexed="21"/>
      </left>
      <right style="thin">
        <color indexed="21"/>
      </right>
      <top style="thin">
        <color indexed="21"/>
      </top>
      <bottom/>
      <diagonal/>
    </border>
    <border>
      <left style="thin">
        <color indexed="21"/>
      </left>
      <right style="hair">
        <color indexed="21"/>
      </right>
      <top style="thin">
        <color indexed="21"/>
      </top>
      <bottom/>
      <diagonal/>
    </border>
    <border>
      <left/>
      <right style="hair">
        <color indexed="21"/>
      </right>
      <top/>
      <bottom/>
      <diagonal/>
    </border>
    <border>
      <left style="hair">
        <color indexed="21"/>
      </left>
      <right/>
      <top/>
      <bottom/>
      <diagonal/>
    </border>
    <border>
      <left style="hair">
        <color indexed="21"/>
      </left>
      <right/>
      <top/>
      <bottom style="hair">
        <color indexed="21"/>
      </bottom>
      <diagonal/>
    </border>
    <border>
      <left style="hair">
        <color indexed="21"/>
      </left>
      <right/>
      <top style="hair">
        <color indexed="21"/>
      </top>
      <bottom/>
      <diagonal/>
    </border>
    <border>
      <left style="hair">
        <color indexed="21"/>
      </left>
      <right/>
      <top/>
      <bottom style="thin">
        <color indexed="21"/>
      </bottom>
      <diagonal/>
    </border>
    <border>
      <left style="hair">
        <color indexed="21"/>
      </left>
      <right/>
      <top style="thin">
        <color indexed="21"/>
      </top>
      <bottom style="thin">
        <color indexed="21"/>
      </bottom>
      <diagonal/>
    </border>
    <border>
      <left style="hair">
        <color indexed="21"/>
      </left>
      <right style="hair">
        <color indexed="21"/>
      </right>
      <top style="thin">
        <color indexed="21"/>
      </top>
      <bottom style="hair">
        <color indexed="21"/>
      </bottom>
      <diagonal/>
    </border>
    <border>
      <left style="hair">
        <color indexed="21"/>
      </left>
      <right style="thin">
        <color indexed="21"/>
      </right>
      <top style="thin">
        <color indexed="21"/>
      </top>
      <bottom style="hair">
        <color indexed="21"/>
      </bottom>
      <diagonal/>
    </border>
    <border>
      <left/>
      <right/>
      <top style="thin">
        <color indexed="21"/>
      </top>
      <bottom/>
      <diagonal/>
    </border>
    <border>
      <left style="thin">
        <color indexed="21"/>
      </left>
      <right/>
      <top style="thin">
        <color indexed="21"/>
      </top>
      <bottom/>
      <diagonal/>
    </border>
    <border>
      <left/>
      <right style="thin">
        <color indexed="21"/>
      </right>
      <top/>
      <bottom/>
      <diagonal/>
    </border>
    <border>
      <left style="thin">
        <color indexed="21"/>
      </left>
      <right/>
      <top style="hair">
        <color indexed="21"/>
      </top>
      <bottom/>
      <diagonal/>
    </border>
    <border>
      <left/>
      <right/>
      <top style="hair">
        <color indexed="21"/>
      </top>
      <bottom/>
      <diagonal/>
    </border>
    <border>
      <left/>
      <right style="thin">
        <color indexed="21"/>
      </right>
      <top style="hair">
        <color indexed="21"/>
      </top>
      <bottom/>
      <diagonal/>
    </border>
    <border>
      <left style="thin">
        <color indexed="21"/>
      </left>
      <right/>
      <top style="hair">
        <color indexed="21"/>
      </top>
      <bottom style="hair">
        <color indexed="21"/>
      </bottom>
      <diagonal/>
    </border>
    <border>
      <left/>
      <right/>
      <top/>
      <bottom style="hair">
        <color indexed="21"/>
      </bottom>
      <diagonal/>
    </border>
    <border>
      <left/>
      <right style="thin">
        <color indexed="21"/>
      </right>
      <top/>
      <bottom style="hair">
        <color indexed="21"/>
      </bottom>
      <diagonal/>
    </border>
    <border>
      <left style="thin">
        <color indexed="21"/>
      </left>
      <right/>
      <top/>
      <bottom style="hair">
        <color indexed="21"/>
      </bottom>
      <diagonal/>
    </border>
    <border>
      <left style="hair">
        <color indexed="21"/>
      </left>
      <right/>
      <top style="hair">
        <color indexed="21"/>
      </top>
      <bottom style="thin">
        <color indexed="21"/>
      </bottom>
      <diagonal/>
    </border>
    <border>
      <left style="thin">
        <color indexed="21"/>
      </left>
      <right/>
      <top style="hair">
        <color indexed="21"/>
      </top>
      <bottom style="thin">
        <color indexed="21"/>
      </bottom>
      <diagonal/>
    </border>
    <border>
      <left/>
      <right/>
      <top/>
      <bottom style="thin">
        <color indexed="21"/>
      </bottom>
      <diagonal/>
    </border>
    <border>
      <left/>
      <right style="thin">
        <color indexed="21"/>
      </right>
      <top/>
      <bottom style="thin">
        <color indexed="21"/>
      </bottom>
      <diagonal/>
    </border>
    <border>
      <left style="medium">
        <color indexed="21"/>
      </left>
      <right/>
      <top style="medium">
        <color indexed="21"/>
      </top>
      <bottom style="medium">
        <color indexed="21"/>
      </bottom>
      <diagonal/>
    </border>
    <border>
      <left style="medium">
        <color indexed="21"/>
      </left>
      <right style="dotted">
        <color indexed="21"/>
      </right>
      <top style="medium">
        <color indexed="21"/>
      </top>
      <bottom style="medium">
        <color indexed="21"/>
      </bottom>
      <diagonal/>
    </border>
    <border>
      <left style="dotted">
        <color indexed="21"/>
      </left>
      <right style="dotted">
        <color indexed="21"/>
      </right>
      <top style="medium">
        <color indexed="21"/>
      </top>
      <bottom style="medium">
        <color indexed="21"/>
      </bottom>
      <diagonal/>
    </border>
    <border>
      <left style="dotted">
        <color indexed="21"/>
      </left>
      <right style="medium">
        <color indexed="21"/>
      </right>
      <top style="medium">
        <color indexed="21"/>
      </top>
      <bottom style="medium">
        <color indexed="21"/>
      </bottom>
      <diagonal/>
    </border>
    <border>
      <left style="medium">
        <color indexed="21"/>
      </left>
      <right/>
      <top style="medium">
        <color indexed="21"/>
      </top>
      <bottom style="dotted">
        <color indexed="21"/>
      </bottom>
      <diagonal/>
    </border>
    <border>
      <left style="medium">
        <color indexed="21"/>
      </left>
      <right style="dotted">
        <color indexed="21"/>
      </right>
      <top style="medium">
        <color indexed="21"/>
      </top>
      <bottom style="dotted">
        <color indexed="21"/>
      </bottom>
      <diagonal/>
    </border>
    <border>
      <left style="dotted">
        <color indexed="21"/>
      </left>
      <right style="dotted">
        <color indexed="21"/>
      </right>
      <top style="medium">
        <color indexed="21"/>
      </top>
      <bottom style="dotted">
        <color indexed="21"/>
      </bottom>
      <diagonal/>
    </border>
    <border>
      <left style="dotted">
        <color indexed="21"/>
      </left>
      <right style="medium">
        <color indexed="21"/>
      </right>
      <top style="medium">
        <color indexed="21"/>
      </top>
      <bottom style="dotted">
        <color indexed="21"/>
      </bottom>
      <diagonal/>
    </border>
    <border>
      <left style="medium">
        <color indexed="21"/>
      </left>
      <right/>
      <top style="dotted">
        <color indexed="21"/>
      </top>
      <bottom style="dotted">
        <color indexed="21"/>
      </bottom>
      <diagonal/>
    </border>
    <border>
      <left style="medium">
        <color indexed="21"/>
      </left>
      <right style="dotted">
        <color indexed="21"/>
      </right>
      <top style="dotted">
        <color indexed="21"/>
      </top>
      <bottom style="dotted">
        <color indexed="21"/>
      </bottom>
      <diagonal/>
    </border>
    <border>
      <left style="dotted">
        <color indexed="21"/>
      </left>
      <right style="dotted">
        <color indexed="21"/>
      </right>
      <top style="dotted">
        <color indexed="21"/>
      </top>
      <bottom style="dotted">
        <color indexed="21"/>
      </bottom>
      <diagonal/>
    </border>
    <border>
      <left style="dotted">
        <color indexed="21"/>
      </left>
      <right style="medium">
        <color indexed="21"/>
      </right>
      <top style="dotted">
        <color indexed="21"/>
      </top>
      <bottom style="dotted">
        <color indexed="21"/>
      </bottom>
      <diagonal/>
    </border>
    <border>
      <left style="medium">
        <color indexed="21"/>
      </left>
      <right/>
      <top style="dotted">
        <color indexed="21"/>
      </top>
      <bottom style="medium">
        <color indexed="21"/>
      </bottom>
      <diagonal/>
    </border>
    <border>
      <left style="medium">
        <color indexed="21"/>
      </left>
      <right style="dotted">
        <color indexed="21"/>
      </right>
      <top style="dotted">
        <color indexed="21"/>
      </top>
      <bottom style="medium">
        <color indexed="21"/>
      </bottom>
      <diagonal/>
    </border>
    <border>
      <left style="dotted">
        <color indexed="21"/>
      </left>
      <right style="dotted">
        <color indexed="21"/>
      </right>
      <top style="dotted">
        <color indexed="21"/>
      </top>
      <bottom style="medium">
        <color indexed="21"/>
      </bottom>
      <diagonal/>
    </border>
    <border>
      <left style="dotted">
        <color indexed="21"/>
      </left>
      <right style="medium">
        <color indexed="21"/>
      </right>
      <top style="dotted">
        <color indexed="21"/>
      </top>
      <bottom style="medium">
        <color indexed="21"/>
      </bottom>
      <diagonal/>
    </border>
  </borders>
  <cellStyleXfs count="79">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7" fillId="0" borderId="0" applyNumberFormat="0" applyFill="0" applyBorder="0" applyAlignment="0" applyProtection="0"/>
    <xf numFmtId="0" fontId="8" fillId="25" borderId="1" applyNumberFormat="0" applyAlignment="0" applyProtection="0"/>
    <xf numFmtId="0" fontId="9" fillId="0" borderId="2" applyNumberFormat="0" applyFill="0" applyAlignment="0" applyProtection="0"/>
    <xf numFmtId="173" fontId="44" fillId="0" borderId="0"/>
    <xf numFmtId="0" fontId="40" fillId="26" borderId="3" applyNumberFormat="0" applyAlignment="0" applyProtection="0"/>
    <xf numFmtId="0" fontId="41" fillId="26" borderId="3" applyNumberFormat="0" applyAlignment="0" applyProtection="0"/>
    <xf numFmtId="173" fontId="44" fillId="0" borderId="0"/>
    <xf numFmtId="0" fontId="4" fillId="0" borderId="0" applyNumberFormat="0" applyFill="0" applyBorder="0" applyProtection="0">
      <alignment horizontal="center"/>
    </xf>
    <xf numFmtId="0" fontId="43" fillId="0" borderId="0" applyNumberFormat="0" applyFill="0" applyBorder="0" applyProtection="0">
      <alignment horizontal="center"/>
    </xf>
    <xf numFmtId="0" fontId="10" fillId="7" borderId="1" applyNumberFormat="0" applyAlignment="0" applyProtection="0"/>
    <xf numFmtId="0" fontId="43" fillId="0" borderId="0">
      <alignment horizontal="center"/>
    </xf>
    <xf numFmtId="0" fontId="43" fillId="0" borderId="0">
      <alignment horizontal="center" textRotation="90"/>
    </xf>
    <xf numFmtId="0" fontId="11" fillId="3" borderId="0" applyNumberFormat="0" applyBorder="0" applyAlignment="0" applyProtection="0"/>
    <xf numFmtId="0" fontId="12" fillId="27" borderId="0" applyNumberFormat="0" applyBorder="0" applyAlignment="0" applyProtection="0"/>
    <xf numFmtId="0" fontId="44" fillId="0" borderId="0"/>
    <xf numFmtId="0" fontId="41" fillId="0" borderId="0"/>
    <xf numFmtId="0" fontId="41" fillId="0" borderId="0"/>
    <xf numFmtId="9" fontId="2" fillId="0" borderId="0" applyFill="0" applyBorder="0" applyAlignment="0" applyProtection="0"/>
    <xf numFmtId="9" fontId="26" fillId="0" borderId="0" applyFill="0" applyBorder="0" applyAlignment="0" applyProtection="0"/>
    <xf numFmtId="9" fontId="26" fillId="0" borderId="0" applyFill="0" applyBorder="0" applyAlignment="0" applyProtection="0"/>
    <xf numFmtId="0" fontId="42" fillId="0" borderId="0"/>
    <xf numFmtId="164" fontId="42" fillId="0" borderId="0"/>
    <xf numFmtId="0" fontId="3" fillId="0" borderId="0" applyNumberFormat="0" applyFill="0" applyBorder="0" applyAlignment="0" applyProtection="0"/>
    <xf numFmtId="0" fontId="42" fillId="0" borderId="0" applyNumberFormat="0" applyFill="0" applyBorder="0" applyAlignment="0" applyProtection="0"/>
    <xf numFmtId="164" fontId="3" fillId="0" borderId="0" applyFill="0" applyBorder="0" applyAlignment="0" applyProtection="0"/>
    <xf numFmtId="164" fontId="42" fillId="0" borderId="0" applyFill="0" applyBorder="0" applyAlignment="0" applyProtection="0"/>
    <xf numFmtId="0" fontId="13" fillId="4" borderId="0" applyNumberFormat="0" applyBorder="0" applyAlignment="0" applyProtection="0"/>
    <xf numFmtId="0" fontId="14" fillId="25"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5" fillId="0" borderId="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4" fillId="0" borderId="0" applyNumberFormat="0" applyFill="0" applyBorder="0" applyProtection="0">
      <alignment horizontal="center" textRotation="90"/>
    </xf>
    <xf numFmtId="0" fontId="43" fillId="0" borderId="0" applyNumberFormat="0" applyFill="0" applyBorder="0" applyProtection="0">
      <alignment horizontal="center" textRotation="90"/>
    </xf>
    <xf numFmtId="0" fontId="20" fillId="0" borderId="8" applyNumberFormat="0" applyFill="0" applyAlignment="0" applyProtection="0"/>
    <xf numFmtId="0" fontId="21" fillId="28" borderId="4" applyNumberFormat="0" applyAlignment="0" applyProtection="0"/>
    <xf numFmtId="0" fontId="68" fillId="0" borderId="0"/>
    <xf numFmtId="9" fontId="2" fillId="0" borderId="0" applyFill="0" applyBorder="0" applyAlignment="0" applyProtection="0"/>
    <xf numFmtId="0" fontId="79" fillId="34" borderId="0">
      <alignment wrapText="1"/>
    </xf>
    <xf numFmtId="0" fontId="79" fillId="0" borderId="0">
      <alignment wrapText="1"/>
    </xf>
    <xf numFmtId="0" fontId="79" fillId="0" borderId="0">
      <alignment wrapText="1"/>
    </xf>
    <xf numFmtId="0" fontId="79" fillId="0" borderId="0">
      <alignment wrapText="1"/>
    </xf>
    <xf numFmtId="177" fontId="79" fillId="0" borderId="0">
      <alignment wrapText="1"/>
    </xf>
    <xf numFmtId="0" fontId="79" fillId="0" borderId="0"/>
    <xf numFmtId="0" fontId="1" fillId="0" borderId="0"/>
  </cellStyleXfs>
  <cellXfs count="490">
    <xf numFmtId="0" fontId="0" fillId="0" borderId="0" xfId="0"/>
    <xf numFmtId="0" fontId="0" fillId="29" borderId="0" xfId="0" applyFill="1"/>
    <xf numFmtId="0" fontId="0" fillId="29" borderId="0" xfId="0" applyFill="1" applyAlignment="1">
      <alignment horizontal="center"/>
    </xf>
    <xf numFmtId="0" fontId="23" fillId="29" borderId="0" xfId="0" applyFont="1" applyFill="1" applyAlignment="1">
      <alignment vertical="center"/>
    </xf>
    <xf numFmtId="0" fontId="23" fillId="29" borderId="0" xfId="0" applyFont="1" applyFill="1"/>
    <xf numFmtId="0" fontId="24" fillId="29" borderId="0" xfId="0" applyFont="1" applyFill="1"/>
    <xf numFmtId="0" fontId="24" fillId="29" borderId="0" xfId="0" applyFont="1" applyFill="1" applyBorder="1"/>
    <xf numFmtId="165" fontId="24" fillId="29" borderId="0" xfId="0" applyNumberFormat="1" applyFont="1" applyFill="1"/>
    <xf numFmtId="165" fontId="24" fillId="29" borderId="0" xfId="0" applyNumberFormat="1" applyFont="1" applyFill="1" applyAlignment="1">
      <alignment horizontal="left"/>
    </xf>
    <xf numFmtId="167" fontId="0" fillId="29" borderId="0" xfId="0" applyNumberFormat="1" applyFill="1"/>
    <xf numFmtId="168" fontId="24" fillId="29" borderId="0" xfId="0" applyNumberFormat="1" applyFont="1" applyFill="1"/>
    <xf numFmtId="167" fontId="24" fillId="29" borderId="0" xfId="0" applyNumberFormat="1" applyFont="1" applyFill="1"/>
    <xf numFmtId="169" fontId="0" fillId="29" borderId="0" xfId="0" applyNumberFormat="1" applyFill="1" applyAlignment="1">
      <alignment horizontal="right" vertical="center"/>
    </xf>
    <xf numFmtId="0" fontId="0" fillId="29" borderId="0" xfId="0" applyFill="1" applyBorder="1"/>
    <xf numFmtId="0" fontId="29" fillId="29" borderId="0" xfId="0" applyFont="1" applyFill="1"/>
    <xf numFmtId="2" fontId="0" fillId="29" borderId="0" xfId="0" applyNumberFormat="1" applyFill="1" applyAlignment="1">
      <alignment shrinkToFit="1"/>
    </xf>
    <xf numFmtId="0" fontId="31" fillId="29" borderId="0" xfId="0" applyFont="1" applyFill="1" applyAlignment="1">
      <alignment horizontal="center"/>
    </xf>
    <xf numFmtId="0" fontId="33" fillId="29" borderId="0" xfId="0" applyFont="1" applyFill="1"/>
    <xf numFmtId="0" fontId="34" fillId="29" borderId="0" xfId="0" applyFont="1" applyFill="1" applyBorder="1" applyAlignment="1">
      <alignment horizontal="center" vertical="center" wrapText="1"/>
    </xf>
    <xf numFmtId="169" fontId="24" fillId="29" borderId="10" xfId="0" applyNumberFormat="1" applyFont="1" applyFill="1" applyBorder="1" applyAlignment="1">
      <alignment horizontal="right" vertical="center"/>
    </xf>
    <xf numFmtId="4" fontId="24" fillId="29" borderId="11" xfId="0" applyNumberFormat="1" applyFont="1" applyFill="1" applyBorder="1" applyAlignment="1">
      <alignment horizontal="center"/>
    </xf>
    <xf numFmtId="169" fontId="24" fillId="29" borderId="11" xfId="0" applyNumberFormat="1" applyFont="1" applyFill="1" applyBorder="1" applyAlignment="1">
      <alignment horizontal="right" vertical="center"/>
    </xf>
    <xf numFmtId="168" fontId="24" fillId="29" borderId="0" xfId="0" applyNumberFormat="1" applyFont="1" applyFill="1" applyBorder="1"/>
    <xf numFmtId="169" fontId="24" fillId="29" borderId="12" xfId="0" applyNumberFormat="1" applyFont="1" applyFill="1" applyBorder="1" applyAlignment="1">
      <alignment horizontal="right" vertical="center"/>
    </xf>
    <xf numFmtId="4" fontId="24" fillId="29" borderId="12" xfId="0" applyNumberFormat="1" applyFont="1" applyFill="1" applyBorder="1" applyAlignment="1">
      <alignment horizontal="center"/>
    </xf>
    <xf numFmtId="4" fontId="24" fillId="29" borderId="10" xfId="0" applyNumberFormat="1" applyFont="1" applyFill="1" applyBorder="1" applyAlignment="1">
      <alignment horizontal="center"/>
    </xf>
    <xf numFmtId="0" fontId="35" fillId="29" borderId="0" xfId="0" applyFont="1" applyFill="1" applyAlignment="1"/>
    <xf numFmtId="0" fontId="26" fillId="29" borderId="0" xfId="0" applyFont="1" applyFill="1"/>
    <xf numFmtId="2" fontId="24" fillId="29" borderId="11" xfId="0" applyNumberFormat="1" applyFont="1" applyFill="1" applyBorder="1" applyAlignment="1">
      <alignment horizontal="center"/>
    </xf>
    <xf numFmtId="2" fontId="0" fillId="29" borderId="0" xfId="0" applyNumberFormat="1" applyFill="1"/>
    <xf numFmtId="165" fontId="0" fillId="29" borderId="0" xfId="0" applyNumberFormat="1" applyFill="1"/>
    <xf numFmtId="171" fontId="24" fillId="29" borderId="0" xfId="0" applyNumberFormat="1" applyFont="1" applyFill="1"/>
    <xf numFmtId="0" fontId="22" fillId="29" borderId="0" xfId="0" applyFont="1" applyFill="1"/>
    <xf numFmtId="168" fontId="24" fillId="29" borderId="0" xfId="0" applyNumberFormat="1" applyFont="1" applyFill="1" applyAlignment="1">
      <alignment horizontal="left"/>
    </xf>
    <xf numFmtId="0" fontId="38" fillId="29" borderId="0" xfId="0" applyFont="1" applyFill="1" applyAlignment="1">
      <alignment horizontal="left"/>
    </xf>
    <xf numFmtId="0" fontId="30" fillId="29" borderId="0" xfId="0" applyFont="1" applyFill="1"/>
    <xf numFmtId="0" fontId="32" fillId="29" borderId="0" xfId="0" applyFont="1" applyFill="1"/>
    <xf numFmtId="0" fontId="38" fillId="29" borderId="0" xfId="0" applyFont="1" applyFill="1" applyAlignment="1">
      <alignment horizontal="center"/>
    </xf>
    <xf numFmtId="0" fontId="25" fillId="29" borderId="0" xfId="0" applyFont="1" applyFill="1" applyBorder="1" applyAlignment="1">
      <alignment horizontal="center" vertical="center" wrapText="1"/>
    </xf>
    <xf numFmtId="0" fontId="24" fillId="29" borderId="0" xfId="0" applyFont="1" applyFill="1" applyBorder="1" applyAlignment="1">
      <alignment horizontal="right"/>
    </xf>
    <xf numFmtId="0" fontId="24" fillId="29" borderId="0" xfId="0" applyFont="1" applyFill="1" applyBorder="1" applyAlignment="1">
      <alignment horizontal="center" vertical="center" wrapText="1"/>
    </xf>
    <xf numFmtId="172" fontId="24" fillId="29" borderId="10" xfId="0" applyNumberFormat="1" applyFont="1" applyFill="1" applyBorder="1" applyAlignment="1">
      <alignment horizontal="center" vertical="center"/>
    </xf>
    <xf numFmtId="4" fontId="24" fillId="29" borderId="0" xfId="0" applyNumberFormat="1" applyFont="1" applyFill="1" applyBorder="1" applyAlignment="1">
      <alignment horizontal="center"/>
    </xf>
    <xf numFmtId="172" fontId="24" fillId="29" borderId="11" xfId="0" applyNumberFormat="1" applyFont="1" applyFill="1" applyBorder="1" applyAlignment="1">
      <alignment horizontal="center" vertical="center"/>
    </xf>
    <xf numFmtId="0" fontId="26" fillId="29" borderId="0" xfId="0" applyFont="1" applyFill="1" applyBorder="1"/>
    <xf numFmtId="172" fontId="24" fillId="29" borderId="12" xfId="0" applyNumberFormat="1" applyFont="1" applyFill="1" applyBorder="1" applyAlignment="1">
      <alignment horizontal="center" vertical="center"/>
    </xf>
    <xf numFmtId="0" fontId="24" fillId="29" borderId="0" xfId="0" applyFont="1" applyFill="1" applyBorder="1" applyAlignment="1">
      <alignment horizontal="center"/>
    </xf>
    <xf numFmtId="0" fontId="24" fillId="29" borderId="0" xfId="0" applyFont="1" applyFill="1" applyAlignment="1">
      <alignment horizontal="center"/>
    </xf>
    <xf numFmtId="0" fontId="24" fillId="29" borderId="0" xfId="0" applyFont="1" applyFill="1" applyBorder="1" applyAlignment="1">
      <alignment horizontal="center" vertical="center"/>
    </xf>
    <xf numFmtId="0" fontId="24" fillId="29" borderId="0" xfId="0" applyFont="1" applyFill="1" applyAlignment="1">
      <alignment horizontal="center" vertical="center"/>
    </xf>
    <xf numFmtId="0" fontId="26" fillId="29" borderId="0" xfId="0" applyFont="1" applyFill="1" applyBorder="1" applyAlignment="1">
      <alignment horizontal="left" vertical="center" wrapText="1"/>
    </xf>
    <xf numFmtId="0" fontId="36" fillId="29" borderId="0" xfId="0" applyFont="1" applyFill="1" applyBorder="1" applyAlignment="1">
      <alignment vertical="center"/>
    </xf>
    <xf numFmtId="0" fontId="24" fillId="29" borderId="0" xfId="0" applyFont="1" applyFill="1" applyBorder="1" applyAlignment="1">
      <alignment horizontal="right" vertical="center" wrapText="1"/>
    </xf>
    <xf numFmtId="0" fontId="24" fillId="29" borderId="0" xfId="0" applyFont="1" applyFill="1" applyBorder="1" applyAlignment="1">
      <alignment vertical="center"/>
    </xf>
    <xf numFmtId="0" fontId="24" fillId="29" borderId="0" xfId="0" applyFont="1" applyFill="1" applyBorder="1" applyAlignment="1">
      <alignment horizontal="center" wrapText="1"/>
    </xf>
    <xf numFmtId="2" fontId="24" fillId="29" borderId="0" xfId="0" applyNumberFormat="1" applyFont="1" applyFill="1" applyBorder="1" applyAlignment="1">
      <alignment horizontal="center"/>
    </xf>
    <xf numFmtId="0" fontId="39" fillId="29" borderId="0" xfId="0" applyFont="1" applyFill="1"/>
    <xf numFmtId="172" fontId="24" fillId="29" borderId="0" xfId="0" applyNumberFormat="1" applyFont="1" applyFill="1" applyAlignment="1">
      <alignment horizontal="center" vertical="center"/>
    </xf>
    <xf numFmtId="0" fontId="27" fillId="29" borderId="0" xfId="0" applyFont="1" applyFill="1" applyBorder="1" applyAlignment="1">
      <alignment horizontal="center"/>
    </xf>
    <xf numFmtId="0" fontId="37" fillId="29" borderId="0" xfId="0" applyFont="1" applyFill="1" applyBorder="1" applyAlignment="1">
      <alignment horizontal="left" wrapText="1"/>
    </xf>
    <xf numFmtId="166" fontId="24" fillId="29" borderId="0" xfId="0" applyNumberFormat="1" applyFont="1" applyFill="1"/>
    <xf numFmtId="167" fontId="24" fillId="29" borderId="0" xfId="0" applyNumberFormat="1" applyFont="1" applyFill="1" applyBorder="1" applyAlignment="1">
      <alignment horizontal="center"/>
    </xf>
    <xf numFmtId="166" fontId="24" fillId="29" borderId="0" xfId="0" applyNumberFormat="1" applyFont="1" applyFill="1" applyBorder="1"/>
    <xf numFmtId="165" fontId="24" fillId="29" borderId="0" xfId="0" applyNumberFormat="1" applyFont="1" applyFill="1" applyBorder="1"/>
    <xf numFmtId="10" fontId="24" fillId="29" borderId="0" xfId="0" applyNumberFormat="1" applyFont="1" applyFill="1" applyBorder="1" applyAlignment="1">
      <alignment horizontal="center"/>
    </xf>
    <xf numFmtId="9" fontId="2" fillId="29" borderId="0" xfId="48" applyFill="1"/>
    <xf numFmtId="0" fontId="24" fillId="29" borderId="0" xfId="47" applyFont="1" applyFill="1" applyAlignment="1">
      <alignment horizontal="left"/>
    </xf>
    <xf numFmtId="0" fontId="46" fillId="29" borderId="0" xfId="47" applyFont="1" applyFill="1" applyAlignment="1">
      <alignment horizontal="left"/>
    </xf>
    <xf numFmtId="167" fontId="24" fillId="29" borderId="0" xfId="47" applyNumberFormat="1" applyFont="1" applyFill="1" applyAlignment="1">
      <alignment horizontal="left"/>
    </xf>
    <xf numFmtId="165" fontId="24" fillId="29" borderId="0" xfId="47" applyNumberFormat="1" applyFont="1" applyFill="1" applyAlignment="1">
      <alignment horizontal="left"/>
    </xf>
    <xf numFmtId="0" fontId="47" fillId="29" borderId="0" xfId="0" applyFont="1" applyFill="1"/>
    <xf numFmtId="167" fontId="47" fillId="29" borderId="9" xfId="0" applyNumberFormat="1" applyFont="1" applyFill="1" applyBorder="1" applyAlignment="1">
      <alignment horizontal="center"/>
    </xf>
    <xf numFmtId="166" fontId="47" fillId="29" borderId="11" xfId="0" applyNumberFormat="1" applyFont="1" applyFill="1" applyBorder="1" applyAlignment="1">
      <alignment horizontal="center"/>
    </xf>
    <xf numFmtId="0" fontId="48" fillId="29" borderId="0" xfId="0" applyFont="1" applyFill="1"/>
    <xf numFmtId="0" fontId="48" fillId="29" borderId="0" xfId="0" applyFont="1" applyFill="1" applyAlignment="1">
      <alignment horizontal="center"/>
    </xf>
    <xf numFmtId="0" fontId="49" fillId="29" borderId="0" xfId="0" applyFont="1" applyFill="1" applyAlignment="1">
      <alignment vertical="center"/>
    </xf>
    <xf numFmtId="0" fontId="49" fillId="29" borderId="0" xfId="0" applyFont="1" applyFill="1"/>
    <xf numFmtId="0" fontId="49" fillId="29" borderId="0" xfId="0" applyFont="1" applyFill="1" applyAlignment="1">
      <alignment horizontal="center"/>
    </xf>
    <xf numFmtId="0" fontId="50" fillId="29" borderId="0" xfId="0" applyFont="1" applyFill="1" applyBorder="1" applyAlignment="1">
      <alignment horizontal="left"/>
    </xf>
    <xf numFmtId="2" fontId="51" fillId="29" borderId="0" xfId="0" applyNumberFormat="1" applyFont="1" applyFill="1" applyBorder="1" applyAlignment="1">
      <alignment horizontal="left" vertical="center"/>
    </xf>
    <xf numFmtId="0" fontId="51" fillId="29" borderId="0" xfId="0" applyFont="1" applyFill="1" applyBorder="1" applyAlignment="1">
      <alignment horizontal="left" vertical="center"/>
    </xf>
    <xf numFmtId="0" fontId="51" fillId="29" borderId="0" xfId="0" applyFont="1" applyFill="1" applyAlignment="1">
      <alignment horizontal="left" vertical="center"/>
    </xf>
    <xf numFmtId="0" fontId="48" fillId="29" borderId="0" xfId="0" applyFont="1" applyFill="1" applyAlignment="1"/>
    <xf numFmtId="0" fontId="47" fillId="29" borderId="0" xfId="0" applyFont="1" applyFill="1" applyBorder="1"/>
    <xf numFmtId="165" fontId="47" fillId="29" borderId="0" xfId="0" applyNumberFormat="1" applyFont="1" applyFill="1"/>
    <xf numFmtId="167" fontId="48" fillId="29" borderId="0" xfId="0" applyNumberFormat="1" applyFont="1" applyFill="1"/>
    <xf numFmtId="0" fontId="53" fillId="29" borderId="0" xfId="0" applyFont="1" applyFill="1" applyBorder="1" applyAlignment="1">
      <alignment horizontal="center"/>
    </xf>
    <xf numFmtId="2" fontId="51" fillId="29" borderId="0" xfId="0" applyNumberFormat="1" applyFont="1" applyFill="1" applyAlignment="1">
      <alignment horizontal="left" vertical="center"/>
    </xf>
    <xf numFmtId="2" fontId="48" fillId="29" borderId="0" xfId="0" applyNumberFormat="1" applyFont="1" applyFill="1" applyAlignment="1"/>
    <xf numFmtId="0" fontId="48" fillId="29" borderId="0" xfId="0" applyFont="1" applyFill="1" applyAlignment="1">
      <alignment horizontal="left"/>
    </xf>
    <xf numFmtId="167" fontId="47" fillId="29" borderId="13" xfId="0" applyNumberFormat="1" applyFont="1" applyFill="1" applyBorder="1" applyAlignment="1">
      <alignment horizontal="center"/>
    </xf>
    <xf numFmtId="0" fontId="47" fillId="29" borderId="14" xfId="0" applyFont="1" applyFill="1" applyBorder="1"/>
    <xf numFmtId="0" fontId="47" fillId="29" borderId="15" xfId="0" applyFont="1" applyFill="1" applyBorder="1"/>
    <xf numFmtId="0" fontId="47" fillId="29" borderId="16" xfId="0" applyFont="1" applyFill="1" applyBorder="1"/>
    <xf numFmtId="0" fontId="47" fillId="29" borderId="17" xfId="0" applyFont="1" applyFill="1" applyBorder="1"/>
    <xf numFmtId="10" fontId="47" fillId="29" borderId="0" xfId="0" applyNumberFormat="1" applyFont="1" applyFill="1" applyBorder="1" applyAlignment="1">
      <alignment horizontal="center"/>
    </xf>
    <xf numFmtId="2" fontId="56" fillId="29" borderId="0" xfId="0" applyNumberFormat="1" applyFont="1" applyFill="1" applyBorder="1" applyAlignment="1">
      <alignment horizontal="left" vertical="center"/>
    </xf>
    <xf numFmtId="9" fontId="56" fillId="29" borderId="0" xfId="0" applyNumberFormat="1" applyFont="1" applyFill="1" applyBorder="1" applyAlignment="1">
      <alignment horizontal="center" vertical="center"/>
    </xf>
    <xf numFmtId="0" fontId="55" fillId="29" borderId="0" xfId="0" applyFont="1" applyFill="1" applyBorder="1" applyAlignment="1">
      <alignment horizontal="left" wrapText="1"/>
    </xf>
    <xf numFmtId="166" fontId="47" fillId="29" borderId="11" xfId="0" applyNumberFormat="1" applyFont="1" applyFill="1" applyBorder="1" applyAlignment="1">
      <alignment horizontal="right"/>
    </xf>
    <xf numFmtId="0" fontId="47" fillId="29" borderId="9" xfId="0" applyFont="1" applyFill="1" applyBorder="1"/>
    <xf numFmtId="9" fontId="47" fillId="29" borderId="18" xfId="48" applyFont="1" applyFill="1" applyBorder="1" applyAlignment="1">
      <alignment horizontal="center"/>
    </xf>
    <xf numFmtId="167" fontId="47" fillId="29" borderId="0" xfId="0" applyNumberFormat="1" applyFont="1" applyFill="1"/>
    <xf numFmtId="9" fontId="48" fillId="29" borderId="0" xfId="48" applyFont="1" applyFill="1"/>
    <xf numFmtId="0" fontId="47" fillId="29" borderId="0" xfId="47" applyFont="1" applyFill="1" applyAlignment="1">
      <alignment horizontal="left"/>
    </xf>
    <xf numFmtId="0" fontId="58" fillId="29" borderId="0" xfId="47" applyFont="1" applyFill="1" applyAlignment="1">
      <alignment horizontal="left"/>
    </xf>
    <xf numFmtId="168" fontId="47" fillId="29" borderId="0" xfId="0" applyNumberFormat="1" applyFont="1" applyFill="1" applyAlignment="1">
      <alignment horizontal="left"/>
    </xf>
    <xf numFmtId="168" fontId="47" fillId="29" borderId="0" xfId="0" applyNumberFormat="1" applyFont="1" applyFill="1"/>
    <xf numFmtId="167" fontId="47" fillId="29" borderId="0" xfId="47" applyNumberFormat="1" applyFont="1" applyFill="1" applyAlignment="1">
      <alignment horizontal="left"/>
    </xf>
    <xf numFmtId="165" fontId="47" fillId="29" borderId="0" xfId="47" applyNumberFormat="1" applyFont="1" applyFill="1" applyAlignment="1">
      <alignment horizontal="left"/>
    </xf>
    <xf numFmtId="168" fontId="47" fillId="29" borderId="0" xfId="0" applyNumberFormat="1" applyFont="1" applyFill="1" applyBorder="1" applyAlignment="1">
      <alignment horizontal="center"/>
    </xf>
    <xf numFmtId="3" fontId="47" fillId="29" borderId="0" xfId="0" applyNumberFormat="1" applyFont="1" applyFill="1" applyBorder="1" applyAlignment="1">
      <alignment horizontal="center"/>
    </xf>
    <xf numFmtId="3" fontId="0" fillId="29" borderId="0" xfId="0" applyNumberFormat="1" applyFill="1"/>
    <xf numFmtId="3" fontId="47" fillId="29" borderId="11" xfId="0" applyNumberFormat="1" applyFont="1" applyFill="1" applyBorder="1" applyAlignment="1">
      <alignment horizontal="center"/>
    </xf>
    <xf numFmtId="3" fontId="48" fillId="29" borderId="0" xfId="0" applyNumberFormat="1" applyFont="1" applyFill="1"/>
    <xf numFmtId="174" fontId="2" fillId="29" borderId="0" xfId="48" applyNumberFormat="1" applyFill="1"/>
    <xf numFmtId="169" fontId="48" fillId="29" borderId="0" xfId="0" applyNumberFormat="1" applyFont="1" applyFill="1" applyAlignment="1">
      <alignment horizontal="right" vertical="center"/>
    </xf>
    <xf numFmtId="169" fontId="49" fillId="29" borderId="0" xfId="0" applyNumberFormat="1" applyFont="1" applyFill="1" applyAlignment="1">
      <alignment horizontal="right" vertical="center"/>
    </xf>
    <xf numFmtId="0" fontId="60" fillId="29" borderId="0" xfId="0" applyFont="1" applyFill="1" applyAlignment="1">
      <alignment horizontal="left"/>
    </xf>
    <xf numFmtId="169" fontId="60" fillId="29" borderId="0" xfId="0" applyNumberFormat="1" applyFont="1" applyFill="1" applyAlignment="1">
      <alignment horizontal="right" vertical="center"/>
    </xf>
    <xf numFmtId="2" fontId="51" fillId="29" borderId="0" xfId="0" applyNumberFormat="1" applyFont="1" applyFill="1" applyBorder="1" applyAlignment="1">
      <alignment horizontal="left" vertical="center" shrinkToFit="1"/>
    </xf>
    <xf numFmtId="2" fontId="51" fillId="29" borderId="0" xfId="0" applyNumberFormat="1" applyFont="1" applyFill="1" applyAlignment="1">
      <alignment horizontal="center" vertical="center" shrinkToFit="1"/>
    </xf>
    <xf numFmtId="2" fontId="48" fillId="29" borderId="0" xfId="0" applyNumberFormat="1" applyFont="1" applyFill="1" applyAlignment="1">
      <alignment horizontal="justify" shrinkToFit="1"/>
    </xf>
    <xf numFmtId="2" fontId="48" fillId="29" borderId="0" xfId="0" applyNumberFormat="1" applyFont="1" applyFill="1" applyAlignment="1">
      <alignment shrinkToFit="1"/>
    </xf>
    <xf numFmtId="0" fontId="56" fillId="29" borderId="0" xfId="0" applyFont="1" applyFill="1" applyAlignment="1">
      <alignment horizontal="left"/>
    </xf>
    <xf numFmtId="0" fontId="56" fillId="29" borderId="0" xfId="0" applyFont="1" applyFill="1" applyAlignment="1">
      <alignment horizontal="center"/>
    </xf>
    <xf numFmtId="0" fontId="62" fillId="29" borderId="0" xfId="0" applyFont="1" applyFill="1"/>
    <xf numFmtId="169" fontId="47" fillId="29" borderId="10" xfId="0" applyNumberFormat="1" applyFont="1" applyFill="1" applyBorder="1" applyAlignment="1">
      <alignment horizontal="right" vertical="center"/>
    </xf>
    <xf numFmtId="4" fontId="47" fillId="29" borderId="11" xfId="0" applyNumberFormat="1" applyFont="1" applyFill="1" applyBorder="1" applyAlignment="1">
      <alignment horizontal="center"/>
    </xf>
    <xf numFmtId="169" fontId="47" fillId="29" borderId="11" xfId="0" applyNumberFormat="1" applyFont="1" applyFill="1" applyBorder="1" applyAlignment="1">
      <alignment horizontal="right" vertical="center"/>
    </xf>
    <xf numFmtId="169" fontId="47" fillId="29" borderId="12" xfId="0" applyNumberFormat="1" applyFont="1" applyFill="1" applyBorder="1" applyAlignment="1">
      <alignment horizontal="right" vertical="center"/>
    </xf>
    <xf numFmtId="4" fontId="47" fillId="29" borderId="12" xfId="0" applyNumberFormat="1" applyFont="1" applyFill="1" applyBorder="1" applyAlignment="1">
      <alignment horizontal="center"/>
    </xf>
    <xf numFmtId="4" fontId="47" fillId="29" borderId="10" xfId="0" applyNumberFormat="1" applyFont="1" applyFill="1" applyBorder="1" applyAlignment="1">
      <alignment horizontal="center"/>
    </xf>
    <xf numFmtId="0" fontId="47" fillId="29" borderId="10" xfId="0" applyFont="1" applyFill="1" applyBorder="1" applyAlignment="1">
      <alignment horizontal="center"/>
    </xf>
    <xf numFmtId="0" fontId="47" fillId="29" borderId="11" xfId="0" applyFont="1" applyFill="1" applyBorder="1" applyAlignment="1">
      <alignment horizontal="center"/>
    </xf>
    <xf numFmtId="0" fontId="47" fillId="29" borderId="12" xfId="0" applyFont="1" applyFill="1" applyBorder="1" applyAlignment="1">
      <alignment horizontal="center" vertical="center"/>
    </xf>
    <xf numFmtId="0" fontId="64" fillId="29" borderId="0" xfId="0" applyFont="1" applyFill="1" applyAlignment="1"/>
    <xf numFmtId="0" fontId="47" fillId="29" borderId="11" xfId="0" applyFont="1" applyFill="1" applyBorder="1" applyAlignment="1">
      <alignment horizontal="center" vertical="center" wrapText="1"/>
    </xf>
    <xf numFmtId="168" fontId="47" fillId="29" borderId="0" xfId="0" applyNumberFormat="1" applyFont="1" applyFill="1" applyBorder="1"/>
    <xf numFmtId="0" fontId="47" fillId="29" borderId="11" xfId="0" applyFont="1" applyFill="1" applyBorder="1" applyAlignment="1">
      <alignment horizontal="center" wrapText="1"/>
    </xf>
    <xf numFmtId="2" fontId="47" fillId="29" borderId="11" xfId="0" applyNumberFormat="1" applyFont="1" applyFill="1" applyBorder="1" applyAlignment="1">
      <alignment horizontal="center"/>
    </xf>
    <xf numFmtId="2" fontId="47" fillId="29" borderId="0" xfId="0" applyNumberFormat="1" applyFont="1" applyFill="1"/>
    <xf numFmtId="2" fontId="47" fillId="29" borderId="12" xfId="0" applyNumberFormat="1" applyFont="1" applyFill="1" applyBorder="1" applyAlignment="1">
      <alignment horizontal="center"/>
    </xf>
    <xf numFmtId="2" fontId="47" fillId="29" borderId="10" xfId="0" applyNumberFormat="1" applyFont="1" applyFill="1" applyBorder="1" applyAlignment="1">
      <alignment horizontal="center"/>
    </xf>
    <xf numFmtId="2" fontId="66" fillId="29" borderId="0" xfId="0" applyNumberFormat="1" applyFont="1" applyFill="1"/>
    <xf numFmtId="0" fontId="66" fillId="29" borderId="0" xfId="0" applyFont="1" applyFill="1"/>
    <xf numFmtId="2" fontId="67" fillId="29" borderId="0" xfId="0" applyNumberFormat="1" applyFont="1" applyFill="1"/>
    <xf numFmtId="0" fontId="67" fillId="29" borderId="0" xfId="0" applyFont="1" applyFill="1"/>
    <xf numFmtId="170" fontId="47" fillId="29" borderId="0" xfId="0" applyNumberFormat="1" applyFont="1" applyFill="1"/>
    <xf numFmtId="0" fontId="47" fillId="29" borderId="12" xfId="0" applyFont="1" applyFill="1" applyBorder="1" applyAlignment="1">
      <alignment horizontal="center"/>
    </xf>
    <xf numFmtId="2" fontId="48" fillId="29" borderId="0" xfId="0" applyNumberFormat="1" applyFont="1" applyFill="1"/>
    <xf numFmtId="169" fontId="47" fillId="29" borderId="0" xfId="0" applyNumberFormat="1" applyFont="1" applyFill="1" applyBorder="1" applyAlignment="1">
      <alignment horizontal="right" vertical="center"/>
    </xf>
    <xf numFmtId="4" fontId="47" fillId="29" borderId="0" xfId="0" applyNumberFormat="1" applyFont="1" applyFill="1" applyAlignment="1">
      <alignment horizontal="center"/>
    </xf>
    <xf numFmtId="168" fontId="47" fillId="29" borderId="18" xfId="0" applyNumberFormat="1" applyFont="1" applyFill="1" applyBorder="1" applyAlignment="1">
      <alignment horizontal="center"/>
    </xf>
    <xf numFmtId="0" fontId="48" fillId="29" borderId="14" xfId="0" applyFont="1" applyFill="1" applyBorder="1"/>
    <xf numFmtId="0" fontId="48" fillId="29" borderId="15" xfId="0" applyFont="1" applyFill="1" applyBorder="1"/>
    <xf numFmtId="0" fontId="48" fillId="29" borderId="14" xfId="0" applyFont="1" applyFill="1" applyBorder="1" applyAlignment="1">
      <alignment horizontal="left" vertical="center" wrapText="1"/>
    </xf>
    <xf numFmtId="0" fontId="65" fillId="29" borderId="14" xfId="0" applyFont="1" applyFill="1" applyBorder="1" applyAlignment="1">
      <alignment vertical="center"/>
    </xf>
    <xf numFmtId="0" fontId="48" fillId="29" borderId="23" xfId="0" applyFont="1" applyFill="1" applyBorder="1"/>
    <xf numFmtId="169" fontId="47" fillId="29" borderId="24" xfId="0" applyNumberFormat="1" applyFont="1" applyFill="1" applyBorder="1" applyAlignment="1">
      <alignment horizontal="right" vertical="center"/>
    </xf>
    <xf numFmtId="4" fontId="47" fillId="29" borderId="24" xfId="0" applyNumberFormat="1" applyFont="1" applyFill="1" applyBorder="1" applyAlignment="1">
      <alignment horizontal="center"/>
    </xf>
    <xf numFmtId="0" fontId="47" fillId="29" borderId="24" xfId="0" applyFont="1" applyFill="1" applyBorder="1" applyAlignment="1">
      <alignment horizontal="center"/>
    </xf>
    <xf numFmtId="168" fontId="47" fillId="29" borderId="25" xfId="0" applyNumberFormat="1" applyFont="1" applyFill="1" applyBorder="1" applyAlignment="1">
      <alignment horizontal="center"/>
    </xf>
    <xf numFmtId="0" fontId="52" fillId="29" borderId="26" xfId="0" applyFont="1" applyFill="1" applyBorder="1" applyAlignment="1">
      <alignment horizontal="center" vertical="center" wrapText="1"/>
    </xf>
    <xf numFmtId="169" fontId="52" fillId="29" borderId="27" xfId="0" applyNumberFormat="1" applyFont="1" applyFill="1" applyBorder="1" applyAlignment="1">
      <alignment horizontal="center" vertical="center"/>
    </xf>
    <xf numFmtId="170" fontId="63" fillId="29" borderId="27" xfId="0" applyNumberFormat="1" applyFont="1" applyFill="1" applyBorder="1" applyAlignment="1">
      <alignment horizontal="center" vertical="center" wrapText="1"/>
    </xf>
    <xf numFmtId="0" fontId="63" fillId="29" borderId="27" xfId="0" applyFont="1" applyFill="1" applyBorder="1" applyAlignment="1">
      <alignment horizontal="center" vertical="center"/>
    </xf>
    <xf numFmtId="0" fontId="63" fillId="29" borderId="28" xfId="0" applyFont="1" applyFill="1" applyBorder="1" applyAlignment="1">
      <alignment horizontal="center" vertical="center" wrapText="1"/>
    </xf>
    <xf numFmtId="0" fontId="25" fillId="29" borderId="26" xfId="0" applyFont="1" applyFill="1" applyBorder="1" applyAlignment="1">
      <alignment horizontal="center" vertical="center" wrapText="1"/>
    </xf>
    <xf numFmtId="169" fontId="25" fillId="29" borderId="27" xfId="0" applyNumberFormat="1" applyFont="1" applyFill="1" applyBorder="1" applyAlignment="1">
      <alignment horizontal="center" vertical="center"/>
    </xf>
    <xf numFmtId="0" fontId="34" fillId="29" borderId="27" xfId="0" applyFont="1" applyFill="1" applyBorder="1" applyAlignment="1">
      <alignment horizontal="center" vertical="center" wrapText="1"/>
    </xf>
    <xf numFmtId="0" fontId="34" fillId="29" borderId="27" xfId="0" applyFont="1" applyFill="1" applyBorder="1" applyAlignment="1">
      <alignment horizontal="center" vertical="center"/>
    </xf>
    <xf numFmtId="0" fontId="26" fillId="29" borderId="14" xfId="0" applyFont="1" applyFill="1" applyBorder="1"/>
    <xf numFmtId="0" fontId="26" fillId="29" borderId="15" xfId="0" applyFont="1" applyFill="1" applyBorder="1"/>
    <xf numFmtId="0" fontId="26" fillId="29" borderId="14" xfId="0" applyFont="1" applyFill="1" applyBorder="1" applyAlignment="1">
      <alignment horizontal="left" vertical="center" wrapText="1"/>
    </xf>
    <xf numFmtId="0" fontId="36" fillId="29" borderId="14" xfId="0" applyFont="1" applyFill="1" applyBorder="1" applyAlignment="1">
      <alignment vertical="center"/>
    </xf>
    <xf numFmtId="0" fontId="26" fillId="29" borderId="23" xfId="0" applyFont="1" applyFill="1" applyBorder="1"/>
    <xf numFmtId="169" fontId="24" fillId="29" borderId="24" xfId="0" applyNumberFormat="1" applyFont="1" applyFill="1" applyBorder="1" applyAlignment="1">
      <alignment horizontal="right" vertical="center"/>
    </xf>
    <xf numFmtId="4" fontId="24" fillId="29" borderId="24" xfId="0" applyNumberFormat="1" applyFont="1" applyFill="1" applyBorder="1" applyAlignment="1">
      <alignment horizontal="center"/>
    </xf>
    <xf numFmtId="172" fontId="24" fillId="29" borderId="24" xfId="0" applyNumberFormat="1" applyFont="1" applyFill="1" applyBorder="1" applyAlignment="1">
      <alignment horizontal="center" vertical="center"/>
    </xf>
    <xf numFmtId="168" fontId="24" fillId="29" borderId="25" xfId="0" applyNumberFormat="1" applyFont="1" applyFill="1" applyBorder="1"/>
    <xf numFmtId="9" fontId="48" fillId="29" borderId="0" xfId="0" applyNumberFormat="1" applyFont="1" applyFill="1"/>
    <xf numFmtId="4" fontId="47" fillId="29" borderId="33" xfId="0" applyNumberFormat="1" applyFont="1" applyFill="1" applyBorder="1" applyAlignment="1">
      <alignment horizontal="center"/>
    </xf>
    <xf numFmtId="4" fontId="47" fillId="29" borderId="34" xfId="0" applyNumberFormat="1" applyFont="1" applyFill="1" applyBorder="1" applyAlignment="1">
      <alignment horizontal="center"/>
    </xf>
    <xf numFmtId="4" fontId="47" fillId="29" borderId="35" xfId="0" applyNumberFormat="1" applyFont="1" applyFill="1" applyBorder="1" applyAlignment="1">
      <alignment horizontal="center"/>
    </xf>
    <xf numFmtId="0" fontId="47" fillId="29" borderId="35" xfId="0" applyFont="1" applyFill="1" applyBorder="1" applyAlignment="1">
      <alignment horizontal="center"/>
    </xf>
    <xf numFmtId="0" fontId="47" fillId="29" borderId="33" xfId="0" applyFont="1" applyFill="1" applyBorder="1" applyAlignment="1">
      <alignment horizontal="center"/>
    </xf>
    <xf numFmtId="0" fontId="47" fillId="29" borderId="34" xfId="0" applyFont="1" applyFill="1" applyBorder="1" applyAlignment="1">
      <alignment horizontal="center" vertical="center"/>
    </xf>
    <xf numFmtId="0" fontId="47" fillId="29" borderId="33" xfId="0" applyFont="1" applyFill="1" applyBorder="1" applyAlignment="1">
      <alignment horizontal="center" vertical="center" wrapText="1"/>
    </xf>
    <xf numFmtId="0" fontId="47" fillId="29" borderId="33" xfId="0" applyFont="1" applyFill="1" applyBorder="1" applyAlignment="1">
      <alignment horizontal="center" wrapText="1"/>
    </xf>
    <xf numFmtId="2" fontId="47" fillId="29" borderId="33" xfId="0" applyNumberFormat="1" applyFont="1" applyFill="1" applyBorder="1" applyAlignment="1">
      <alignment horizontal="center"/>
    </xf>
    <xf numFmtId="2" fontId="47" fillId="29" borderId="34" xfId="0" applyNumberFormat="1" applyFont="1" applyFill="1" applyBorder="1" applyAlignment="1">
      <alignment horizontal="center"/>
    </xf>
    <xf numFmtId="2" fontId="47" fillId="29" borderId="35" xfId="0" applyNumberFormat="1" applyFont="1" applyFill="1" applyBorder="1" applyAlignment="1">
      <alignment horizontal="center"/>
    </xf>
    <xf numFmtId="172" fontId="24" fillId="29" borderId="33" xfId="0" applyNumberFormat="1" applyFont="1" applyFill="1" applyBorder="1" applyAlignment="1">
      <alignment horizontal="center" vertical="center"/>
    </xf>
    <xf numFmtId="172" fontId="24" fillId="29" borderId="34" xfId="0" applyNumberFormat="1" applyFont="1" applyFill="1" applyBorder="1" applyAlignment="1">
      <alignment horizontal="center" vertical="center"/>
    </xf>
    <xf numFmtId="172" fontId="24" fillId="29" borderId="35" xfId="0" applyNumberFormat="1" applyFont="1" applyFill="1" applyBorder="1" applyAlignment="1">
      <alignment horizontal="center" vertical="center"/>
    </xf>
    <xf numFmtId="172" fontId="24" fillId="29" borderId="36" xfId="0" applyNumberFormat="1" applyFont="1" applyFill="1" applyBorder="1" applyAlignment="1">
      <alignment horizontal="center" vertical="center"/>
    </xf>
    <xf numFmtId="166" fontId="24" fillId="29" borderId="0" xfId="0" applyNumberFormat="1" applyFont="1" applyFill="1" applyBorder="1" applyAlignment="1">
      <alignment horizontal="center"/>
    </xf>
    <xf numFmtId="9" fontId="2" fillId="29" borderId="0" xfId="48" applyFill="1" applyAlignment="1">
      <alignment horizontal="center"/>
    </xf>
    <xf numFmtId="168" fontId="48" fillId="29" borderId="0" xfId="0" applyNumberFormat="1" applyFont="1" applyFill="1"/>
    <xf numFmtId="9" fontId="2" fillId="29" borderId="0" xfId="48" applyFill="1" applyAlignment="1">
      <alignment horizontal="left"/>
    </xf>
    <xf numFmtId="9" fontId="47" fillId="29" borderId="19" xfId="48" applyFont="1" applyFill="1" applyBorder="1" applyAlignment="1">
      <alignment horizontal="center"/>
    </xf>
    <xf numFmtId="172" fontId="24" fillId="30" borderId="33" xfId="0" applyNumberFormat="1" applyFont="1" applyFill="1" applyBorder="1" applyAlignment="1">
      <alignment horizontal="center" vertical="center"/>
    </xf>
    <xf numFmtId="172" fontId="24" fillId="30" borderId="34" xfId="0" applyNumberFormat="1" applyFont="1" applyFill="1" applyBorder="1" applyAlignment="1">
      <alignment horizontal="center" vertical="center"/>
    </xf>
    <xf numFmtId="172" fontId="24" fillId="30" borderId="35" xfId="0" applyNumberFormat="1" applyFont="1" applyFill="1" applyBorder="1" applyAlignment="1">
      <alignment horizontal="center" vertical="center"/>
    </xf>
    <xf numFmtId="0" fontId="53" fillId="29" borderId="0" xfId="0" applyFont="1" applyFill="1" applyBorder="1" applyAlignment="1">
      <alignment horizontal="center"/>
    </xf>
    <xf numFmtId="2" fontId="51" fillId="29" borderId="0" xfId="0" applyNumberFormat="1" applyFont="1" applyFill="1" applyBorder="1" applyAlignment="1">
      <alignment horizontal="left" vertical="center"/>
    </xf>
    <xf numFmtId="9" fontId="24" fillId="29" borderId="18" xfId="48" applyFont="1" applyFill="1" applyBorder="1" applyAlignment="1">
      <alignment horizontal="center"/>
    </xf>
    <xf numFmtId="9" fontId="24" fillId="29" borderId="21" xfId="48" applyFont="1" applyFill="1" applyBorder="1" applyAlignment="1">
      <alignment horizontal="center"/>
    </xf>
    <xf numFmtId="9" fontId="24" fillId="29" borderId="22" xfId="48" applyFont="1" applyFill="1" applyBorder="1" applyAlignment="1">
      <alignment horizontal="center"/>
    </xf>
    <xf numFmtId="9" fontId="47" fillId="29" borderId="21" xfId="48" applyFont="1" applyFill="1" applyBorder="1" applyAlignment="1">
      <alignment horizontal="center"/>
    </xf>
    <xf numFmtId="9" fontId="47" fillId="29" borderId="22" xfId="48" applyFont="1" applyFill="1" applyBorder="1" applyAlignment="1">
      <alignment horizontal="center"/>
    </xf>
    <xf numFmtId="3" fontId="47" fillId="29" borderId="9" xfId="0" applyNumberFormat="1" applyFont="1" applyFill="1" applyBorder="1" applyAlignment="1">
      <alignment horizontal="center"/>
    </xf>
    <xf numFmtId="3" fontId="47" fillId="0" borderId="9" xfId="0" applyNumberFormat="1" applyFont="1" applyFill="1" applyBorder="1" applyAlignment="1">
      <alignment horizontal="center"/>
    </xf>
    <xf numFmtId="166" fontId="47" fillId="29" borderId="9" xfId="0" applyNumberFormat="1" applyFont="1" applyFill="1" applyBorder="1" applyAlignment="1">
      <alignment horizontal="center"/>
    </xf>
    <xf numFmtId="9" fontId="47" fillId="29" borderId="9" xfId="48" applyFont="1" applyFill="1" applyBorder="1" applyAlignment="1">
      <alignment horizontal="center"/>
    </xf>
    <xf numFmtId="0" fontId="24" fillId="29" borderId="14" xfId="0" applyFont="1" applyFill="1" applyBorder="1"/>
    <xf numFmtId="3" fontId="47" fillId="29" borderId="13" xfId="0" applyNumberFormat="1" applyFont="1" applyFill="1" applyBorder="1" applyAlignment="1">
      <alignment horizontal="center"/>
    </xf>
    <xf numFmtId="174" fontId="47" fillId="29" borderId="20" xfId="0" applyNumberFormat="1" applyFont="1" applyFill="1" applyBorder="1" applyAlignment="1">
      <alignment horizontal="center"/>
    </xf>
    <xf numFmtId="174" fontId="48" fillId="29" borderId="0" xfId="0" applyNumberFormat="1" applyFont="1" applyFill="1"/>
    <xf numFmtId="166" fontId="47" fillId="29" borderId="18" xfId="0" applyNumberFormat="1" applyFont="1" applyFill="1" applyBorder="1" applyAlignment="1">
      <alignment horizontal="center"/>
    </xf>
    <xf numFmtId="0" fontId="47" fillId="29" borderId="23" xfId="0" applyFont="1" applyFill="1" applyBorder="1"/>
    <xf numFmtId="167" fontId="47" fillId="29" borderId="24" xfId="0" applyNumberFormat="1" applyFont="1" applyFill="1" applyBorder="1" applyAlignment="1">
      <alignment horizontal="center"/>
    </xf>
    <xf numFmtId="174" fontId="47" fillId="29" borderId="25" xfId="0" applyNumberFormat="1" applyFont="1" applyFill="1" applyBorder="1" applyAlignment="1">
      <alignment horizontal="center"/>
    </xf>
    <xf numFmtId="166" fontId="47" fillId="29" borderId="19" xfId="0" applyNumberFormat="1" applyFont="1" applyFill="1" applyBorder="1" applyAlignment="1">
      <alignment horizontal="center"/>
    </xf>
    <xf numFmtId="9" fontId="47" fillId="29" borderId="13" xfId="48" applyFont="1" applyFill="1" applyBorder="1" applyAlignment="1">
      <alignment horizontal="center"/>
    </xf>
    <xf numFmtId="9" fontId="47" fillId="29" borderId="18" xfId="48" applyNumberFormat="1" applyFont="1" applyFill="1" applyBorder="1" applyAlignment="1">
      <alignment horizontal="center"/>
    </xf>
    <xf numFmtId="0" fontId="63" fillId="29" borderId="37" xfId="0" applyFont="1" applyFill="1" applyBorder="1" applyAlignment="1">
      <alignment horizontal="center" vertical="center" wrapText="1"/>
    </xf>
    <xf numFmtId="4" fontId="47" fillId="29" borderId="10" xfId="46" applyNumberFormat="1" applyFont="1" applyFill="1" applyBorder="1" applyAlignment="1">
      <alignment horizontal="center"/>
    </xf>
    <xf numFmtId="4" fontId="47" fillId="31" borderId="33" xfId="46" applyNumberFormat="1" applyFont="1" applyFill="1" applyBorder="1" applyAlignment="1">
      <alignment horizontal="center"/>
    </xf>
    <xf numFmtId="4" fontId="47" fillId="32" borderId="33" xfId="46" applyNumberFormat="1" applyFont="1" applyFill="1" applyBorder="1" applyAlignment="1">
      <alignment horizontal="center"/>
    </xf>
    <xf numFmtId="4" fontId="47" fillId="29" borderId="11" xfId="46" applyNumberFormat="1" applyFont="1" applyFill="1" applyBorder="1" applyAlignment="1">
      <alignment horizontal="center"/>
    </xf>
    <xf numFmtId="4" fontId="47" fillId="29" borderId="12" xfId="46" applyNumberFormat="1" applyFont="1" applyFill="1" applyBorder="1" applyAlignment="1">
      <alignment horizontal="center"/>
    </xf>
    <xf numFmtId="4" fontId="47" fillId="31" borderId="34" xfId="46" applyNumberFormat="1" applyFont="1" applyFill="1" applyBorder="1" applyAlignment="1">
      <alignment horizontal="center"/>
    </xf>
    <xf numFmtId="4" fontId="47" fillId="32" borderId="34" xfId="46" applyNumberFormat="1" applyFont="1" applyFill="1" applyBorder="1" applyAlignment="1">
      <alignment horizontal="center"/>
    </xf>
    <xf numFmtId="0" fontId="47" fillId="29" borderId="11" xfId="46" applyFont="1" applyFill="1" applyBorder="1" applyAlignment="1">
      <alignment horizontal="center"/>
    </xf>
    <xf numFmtId="0" fontId="47" fillId="31" borderId="33" xfId="46" applyFont="1" applyFill="1" applyBorder="1" applyAlignment="1">
      <alignment horizontal="center"/>
    </xf>
    <xf numFmtId="0" fontId="47" fillId="32" borderId="33" xfId="46" applyFont="1" applyFill="1" applyBorder="1" applyAlignment="1">
      <alignment horizontal="center"/>
    </xf>
    <xf numFmtId="0" fontId="47" fillId="29" borderId="12" xfId="46" applyFont="1" applyFill="1" applyBorder="1" applyAlignment="1">
      <alignment horizontal="center" vertical="center"/>
    </xf>
    <xf numFmtId="0" fontId="47" fillId="31" borderId="34" xfId="46" applyFont="1" applyFill="1" applyBorder="1" applyAlignment="1">
      <alignment horizontal="center" vertical="center"/>
    </xf>
    <xf numFmtId="0" fontId="47" fillId="32" borderId="34" xfId="46" applyFont="1" applyFill="1" applyBorder="1" applyAlignment="1">
      <alignment horizontal="center" vertical="center"/>
    </xf>
    <xf numFmtId="0" fontId="47" fillId="29" borderId="10" xfId="46" applyFont="1" applyFill="1" applyBorder="1" applyAlignment="1">
      <alignment horizontal="center"/>
    </xf>
    <xf numFmtId="0" fontId="47" fillId="29" borderId="11" xfId="46" applyFont="1" applyFill="1" applyBorder="1" applyAlignment="1">
      <alignment horizontal="center" vertical="center" wrapText="1"/>
    </xf>
    <xf numFmtId="0" fontId="47" fillId="31" borderId="33" xfId="46" applyFont="1" applyFill="1" applyBorder="1" applyAlignment="1">
      <alignment horizontal="center" vertical="center" wrapText="1"/>
    </xf>
    <xf numFmtId="0" fontId="47" fillId="32" borderId="33" xfId="46" applyFont="1" applyFill="1" applyBorder="1" applyAlignment="1">
      <alignment horizontal="center" vertical="center" wrapText="1"/>
    </xf>
    <xf numFmtId="0" fontId="47" fillId="29" borderId="11" xfId="46" applyFont="1" applyFill="1" applyBorder="1" applyAlignment="1">
      <alignment horizontal="center" wrapText="1"/>
    </xf>
    <xf numFmtId="0" fontId="47" fillId="31" borderId="33" xfId="46" applyFont="1" applyFill="1" applyBorder="1" applyAlignment="1">
      <alignment horizontal="center" wrapText="1"/>
    </xf>
    <xf numFmtId="0" fontId="47" fillId="32" borderId="33" xfId="46" applyFont="1" applyFill="1" applyBorder="1" applyAlignment="1">
      <alignment horizontal="center" wrapText="1"/>
    </xf>
    <xf numFmtId="2" fontId="47" fillId="29" borderId="11" xfId="46" applyNumberFormat="1" applyFont="1" applyFill="1" applyBorder="1" applyAlignment="1">
      <alignment horizontal="center"/>
    </xf>
    <xf numFmtId="2" fontId="47" fillId="31" borderId="33" xfId="46" applyNumberFormat="1" applyFont="1" applyFill="1" applyBorder="1" applyAlignment="1">
      <alignment horizontal="center"/>
    </xf>
    <xf numFmtId="2" fontId="47" fillId="32" borderId="33" xfId="46" applyNumberFormat="1" applyFont="1" applyFill="1" applyBorder="1" applyAlignment="1">
      <alignment horizontal="center"/>
    </xf>
    <xf numFmtId="2" fontId="47" fillId="29" borderId="12" xfId="46" applyNumberFormat="1" applyFont="1" applyFill="1" applyBorder="1" applyAlignment="1">
      <alignment horizontal="center"/>
    </xf>
    <xf numFmtId="2" fontId="47" fillId="31" borderId="34" xfId="46" applyNumberFormat="1" applyFont="1" applyFill="1" applyBorder="1" applyAlignment="1">
      <alignment horizontal="center"/>
    </xf>
    <xf numFmtId="2" fontId="47" fillId="32" borderId="34" xfId="46" applyNumberFormat="1" applyFont="1" applyFill="1" applyBorder="1" applyAlignment="1">
      <alignment horizontal="center"/>
    </xf>
    <xf numFmtId="2" fontId="47" fillId="31" borderId="12" xfId="46" applyNumberFormat="1" applyFont="1" applyFill="1" applyBorder="1" applyAlignment="1">
      <alignment horizontal="center"/>
    </xf>
    <xf numFmtId="2" fontId="47" fillId="31" borderId="11" xfId="46" applyNumberFormat="1" applyFont="1" applyFill="1" applyBorder="1" applyAlignment="1">
      <alignment horizontal="center"/>
    </xf>
    <xf numFmtId="0" fontId="47" fillId="31" borderId="11" xfId="46" applyFont="1" applyFill="1" applyBorder="1" applyAlignment="1">
      <alignment horizontal="center"/>
    </xf>
    <xf numFmtId="0" fontId="47" fillId="31" borderId="12" xfId="46" applyFont="1" applyFill="1" applyBorder="1" applyAlignment="1">
      <alignment horizontal="center"/>
    </xf>
    <xf numFmtId="0" fontId="47" fillId="32" borderId="34" xfId="46" applyFont="1" applyFill="1" applyBorder="1" applyAlignment="1">
      <alignment horizontal="center"/>
    </xf>
    <xf numFmtId="0" fontId="47" fillId="31" borderId="10" xfId="46" applyFont="1" applyFill="1" applyBorder="1" applyAlignment="1">
      <alignment horizontal="center"/>
    </xf>
    <xf numFmtId="0" fontId="47" fillId="32" borderId="35" xfId="46" applyFont="1" applyFill="1" applyBorder="1" applyAlignment="1">
      <alignment horizontal="center"/>
    </xf>
    <xf numFmtId="0" fontId="47" fillId="31" borderId="24" xfId="46" applyFont="1" applyFill="1" applyBorder="1" applyAlignment="1">
      <alignment horizontal="center"/>
    </xf>
    <xf numFmtId="0" fontId="47" fillId="32" borderId="36" xfId="46" applyFont="1" applyFill="1" applyBorder="1" applyAlignment="1">
      <alignment horizontal="center"/>
    </xf>
    <xf numFmtId="0" fontId="69" fillId="29" borderId="0" xfId="46" applyFont="1" applyFill="1"/>
    <xf numFmtId="0" fontId="70" fillId="29" borderId="0" xfId="46" applyFont="1" applyFill="1"/>
    <xf numFmtId="0" fontId="49" fillId="29" borderId="0" xfId="46" applyFont="1" applyFill="1" applyAlignment="1">
      <alignment vertical="center"/>
    </xf>
    <xf numFmtId="0" fontId="49" fillId="29" borderId="0" xfId="46" applyFont="1" applyFill="1"/>
    <xf numFmtId="0" fontId="49" fillId="29" borderId="0" xfId="46" applyFont="1" applyFill="1" applyAlignment="1">
      <alignment horizontal="center"/>
    </xf>
    <xf numFmtId="0" fontId="71" fillId="29" borderId="0" xfId="46" applyFont="1" applyFill="1"/>
    <xf numFmtId="2" fontId="51" fillId="29" borderId="0" xfId="46" applyNumberFormat="1" applyFont="1" applyFill="1" applyBorder="1" applyAlignment="1">
      <alignment horizontal="left" vertical="center" wrapText="1"/>
    </xf>
    <xf numFmtId="2" fontId="70" fillId="29" borderId="0" xfId="46" applyNumberFormat="1" applyFont="1" applyFill="1" applyAlignment="1"/>
    <xf numFmtId="0" fontId="71" fillId="29" borderId="0" xfId="46" applyFont="1" applyFill="1" applyAlignment="1">
      <alignment shrinkToFit="1"/>
    </xf>
    <xf numFmtId="0" fontId="47" fillId="29" borderId="0" xfId="46" applyFont="1" applyFill="1"/>
    <xf numFmtId="0" fontId="72" fillId="29" borderId="0" xfId="46" applyFont="1" applyFill="1"/>
    <xf numFmtId="0" fontId="51" fillId="29" borderId="0" xfId="46" applyFont="1" applyFill="1" applyBorder="1" applyAlignment="1">
      <alignment horizontal="left" vertical="center"/>
    </xf>
    <xf numFmtId="0" fontId="51" fillId="29" borderId="0" xfId="46" applyFont="1" applyFill="1" applyAlignment="1">
      <alignment horizontal="left" vertical="center"/>
    </xf>
    <xf numFmtId="0" fontId="70" fillId="29" borderId="0" xfId="46" applyFont="1" applyFill="1" applyAlignment="1"/>
    <xf numFmtId="9" fontId="48" fillId="29" borderId="0" xfId="71" applyFont="1" applyFill="1" applyBorder="1"/>
    <xf numFmtId="0" fontId="47" fillId="29" borderId="0" xfId="46" applyFont="1" applyFill="1" applyBorder="1"/>
    <xf numFmtId="0" fontId="52" fillId="29" borderId="0" xfId="46" applyFont="1" applyFill="1" applyBorder="1" applyAlignment="1">
      <alignment horizontal="center" vertical="center" wrapText="1"/>
    </xf>
    <xf numFmtId="0" fontId="47" fillId="29" borderId="11" xfId="46" applyFont="1" applyFill="1" applyBorder="1"/>
    <xf numFmtId="167" fontId="47" fillId="29" borderId="40" xfId="46" applyNumberFormat="1" applyFont="1" applyFill="1" applyBorder="1" applyAlignment="1">
      <alignment horizontal="center"/>
    </xf>
    <xf numFmtId="3" fontId="47" fillId="29" borderId="29" xfId="46" applyNumberFormat="1" applyFont="1" applyFill="1" applyBorder="1" applyAlignment="1">
      <alignment horizontal="center"/>
    </xf>
    <xf numFmtId="166" fontId="47" fillId="29" borderId="0" xfId="46" applyNumberFormat="1" applyFont="1" applyFill="1" applyBorder="1"/>
    <xf numFmtId="167" fontId="47" fillId="29" borderId="0" xfId="46" applyNumberFormat="1" applyFont="1" applyFill="1" applyAlignment="1">
      <alignment horizontal="left"/>
    </xf>
    <xf numFmtId="3" fontId="75" fillId="29" borderId="29" xfId="46" applyNumberFormat="1" applyFont="1" applyFill="1" applyBorder="1" applyAlignment="1">
      <alignment horizontal="left"/>
    </xf>
    <xf numFmtId="3" fontId="75" fillId="29" borderId="40" xfId="46" applyNumberFormat="1" applyFont="1" applyFill="1" applyBorder="1" applyAlignment="1">
      <alignment horizontal="center"/>
    </xf>
    <xf numFmtId="3" fontId="75" fillId="29" borderId="29" xfId="46" applyNumberFormat="1" applyFont="1" applyFill="1" applyBorder="1" applyAlignment="1">
      <alignment horizontal="center"/>
    </xf>
    <xf numFmtId="3" fontId="75" fillId="30" borderId="29" xfId="46" applyNumberFormat="1" applyFont="1" applyFill="1" applyBorder="1" applyAlignment="1">
      <alignment horizontal="center"/>
    </xf>
    <xf numFmtId="3" fontId="47" fillId="29" borderId="0" xfId="46" applyNumberFormat="1" applyFont="1" applyFill="1"/>
    <xf numFmtId="167" fontId="47" fillId="29" borderId="0" xfId="46" applyNumberFormat="1" applyFont="1" applyFill="1" applyBorder="1" applyAlignment="1">
      <alignment horizontal="center"/>
    </xf>
    <xf numFmtId="3" fontId="47" fillId="29" borderId="11" xfId="46" applyNumberFormat="1" applyFont="1" applyFill="1" applyBorder="1" applyAlignment="1">
      <alignment horizontal="center"/>
    </xf>
    <xf numFmtId="3" fontId="47" fillId="29" borderId="33" xfId="46" applyNumberFormat="1" applyFont="1" applyFill="1" applyBorder="1" applyAlignment="1">
      <alignment horizontal="center"/>
    </xf>
    <xf numFmtId="3" fontId="75" fillId="29" borderId="11" xfId="46" applyNumberFormat="1" applyFont="1" applyFill="1" applyBorder="1" applyAlignment="1">
      <alignment horizontal="left"/>
    </xf>
    <xf numFmtId="3" fontId="75" fillId="29" borderId="0" xfId="46" applyNumberFormat="1" applyFont="1" applyFill="1" applyBorder="1" applyAlignment="1">
      <alignment horizontal="center"/>
    </xf>
    <xf numFmtId="3" fontId="75" fillId="29" borderId="11" xfId="46" applyNumberFormat="1" applyFont="1" applyFill="1" applyBorder="1" applyAlignment="1">
      <alignment horizontal="center"/>
    </xf>
    <xf numFmtId="3" fontId="75" fillId="30" borderId="11" xfId="46" applyNumberFormat="1" applyFont="1" applyFill="1" applyBorder="1" applyAlignment="1">
      <alignment horizontal="center"/>
    </xf>
    <xf numFmtId="167" fontId="47" fillId="29" borderId="11" xfId="46" applyNumberFormat="1" applyFont="1" applyFill="1" applyBorder="1" applyAlignment="1">
      <alignment horizontal="center"/>
    </xf>
    <xf numFmtId="3" fontId="75" fillId="29" borderId="10" xfId="46" applyNumberFormat="1" applyFont="1" applyFill="1" applyBorder="1" applyAlignment="1">
      <alignment horizontal="left"/>
    </xf>
    <xf numFmtId="3" fontId="75" fillId="29" borderId="44" xfId="46" applyNumberFormat="1" applyFont="1" applyFill="1" applyBorder="1" applyAlignment="1">
      <alignment horizontal="center"/>
    </xf>
    <xf numFmtId="3" fontId="75" fillId="29" borderId="10" xfId="46" applyNumberFormat="1" applyFont="1" applyFill="1" applyBorder="1" applyAlignment="1">
      <alignment horizontal="center"/>
    </xf>
    <xf numFmtId="3" fontId="47" fillId="30" borderId="10" xfId="46" applyNumberFormat="1" applyFont="1" applyFill="1" applyBorder="1" applyAlignment="1">
      <alignment horizontal="center"/>
    </xf>
    <xf numFmtId="3" fontId="47" fillId="30" borderId="11" xfId="46" applyNumberFormat="1" applyFont="1" applyFill="1" applyBorder="1" applyAlignment="1">
      <alignment horizontal="center"/>
    </xf>
    <xf numFmtId="3" fontId="47" fillId="33" borderId="11" xfId="46" applyNumberFormat="1" applyFont="1" applyFill="1" applyBorder="1" applyAlignment="1">
      <alignment horizontal="center"/>
    </xf>
    <xf numFmtId="3" fontId="75" fillId="29" borderId="12" xfId="46" applyNumberFormat="1" applyFont="1" applyFill="1" applyBorder="1" applyAlignment="1">
      <alignment horizontal="left"/>
    </xf>
    <xf numFmtId="3" fontId="75" fillId="29" borderId="47" xfId="46" applyNumberFormat="1" applyFont="1" applyFill="1" applyBorder="1" applyAlignment="1">
      <alignment horizontal="center"/>
    </xf>
    <xf numFmtId="3" fontId="75" fillId="29" borderId="12" xfId="46" applyNumberFormat="1" applyFont="1" applyFill="1" applyBorder="1" applyAlignment="1">
      <alignment horizontal="center"/>
    </xf>
    <xf numFmtId="3" fontId="47" fillId="30" borderId="12" xfId="46" applyNumberFormat="1" applyFont="1" applyFill="1" applyBorder="1" applyAlignment="1">
      <alignment horizontal="center"/>
    </xf>
    <xf numFmtId="9" fontId="48" fillId="29" borderId="0" xfId="48" applyFont="1" applyFill="1" applyBorder="1"/>
    <xf numFmtId="0" fontId="47" fillId="29" borderId="9" xfId="46" applyFont="1" applyFill="1" applyBorder="1"/>
    <xf numFmtId="3" fontId="47" fillId="29" borderId="9" xfId="46" applyNumberFormat="1" applyFont="1" applyFill="1" applyBorder="1" applyAlignment="1">
      <alignment horizontal="center"/>
    </xf>
    <xf numFmtId="9" fontId="24" fillId="29" borderId="19" xfId="48" applyFont="1" applyFill="1" applyBorder="1" applyAlignment="1">
      <alignment horizontal="center"/>
    </xf>
    <xf numFmtId="165" fontId="47" fillId="29" borderId="0" xfId="46" applyNumberFormat="1" applyFont="1" applyFill="1" applyBorder="1"/>
    <xf numFmtId="175" fontId="47" fillId="33" borderId="42" xfId="46" applyNumberFormat="1" applyFont="1" applyFill="1" applyBorder="1" applyAlignment="1">
      <alignment horizontal="center"/>
    </xf>
    <xf numFmtId="167" fontId="47" fillId="29" borderId="13" xfId="46" applyNumberFormat="1" applyFont="1" applyFill="1" applyBorder="1" applyAlignment="1">
      <alignment horizontal="center"/>
    </xf>
    <xf numFmtId="167" fontId="47" fillId="29" borderId="50" xfId="46" applyNumberFormat="1" applyFont="1" applyFill="1" applyBorder="1" applyAlignment="1">
      <alignment horizontal="center"/>
    </xf>
    <xf numFmtId="166" fontId="47" fillId="29" borderId="20" xfId="46" applyNumberFormat="1" applyFont="1" applyFill="1" applyBorder="1" applyAlignment="1">
      <alignment horizontal="center"/>
    </xf>
    <xf numFmtId="10" fontId="47" fillId="29" borderId="0" xfId="46" applyNumberFormat="1" applyFont="1" applyFill="1" applyBorder="1" applyAlignment="1">
      <alignment horizontal="center"/>
    </xf>
    <xf numFmtId="3" fontId="75" fillId="29" borderId="24" xfId="46" applyNumberFormat="1" applyFont="1" applyFill="1" applyBorder="1" applyAlignment="1">
      <alignment horizontal="left"/>
    </xf>
    <xf numFmtId="3" fontId="75" fillId="29" borderId="52" xfId="46" applyNumberFormat="1" applyFont="1" applyFill="1" applyBorder="1" applyAlignment="1">
      <alignment horizontal="center"/>
    </xf>
    <xf numFmtId="3" fontId="75" fillId="29" borderId="24" xfId="46" applyNumberFormat="1" applyFont="1" applyFill="1" applyBorder="1" applyAlignment="1">
      <alignment horizontal="center"/>
    </xf>
    <xf numFmtId="3" fontId="47" fillId="30" borderId="24" xfId="46" applyNumberFormat="1" applyFont="1" applyFill="1" applyBorder="1" applyAlignment="1">
      <alignment horizontal="center"/>
    </xf>
    <xf numFmtId="3" fontId="47" fillId="33" borderId="24" xfId="46" applyNumberFormat="1" applyFont="1" applyFill="1" applyBorder="1" applyAlignment="1">
      <alignment horizontal="center"/>
    </xf>
    <xf numFmtId="175" fontId="47" fillId="33" borderId="53" xfId="46" applyNumberFormat="1" applyFont="1" applyFill="1" applyBorder="1" applyAlignment="1">
      <alignment horizontal="center"/>
    </xf>
    <xf numFmtId="3" fontId="2" fillId="29" borderId="0" xfId="48" applyNumberFormat="1" applyFill="1"/>
    <xf numFmtId="3" fontId="70" fillId="29" borderId="0" xfId="46" applyNumberFormat="1" applyFont="1" applyFill="1"/>
    <xf numFmtId="176" fontId="70" fillId="29" borderId="0" xfId="46" applyNumberFormat="1" applyFont="1" applyFill="1"/>
    <xf numFmtId="0" fontId="53" fillId="29" borderId="0" xfId="46" applyFont="1" applyFill="1" applyBorder="1" applyAlignment="1">
      <alignment horizontal="left"/>
    </xf>
    <xf numFmtId="0" fontId="53" fillId="29" borderId="0" xfId="46" applyFont="1" applyFill="1" applyAlignment="1">
      <alignment horizontal="center"/>
    </xf>
    <xf numFmtId="0" fontId="70" fillId="29" borderId="0" xfId="46" applyFont="1" applyFill="1" applyBorder="1" applyAlignment="1"/>
    <xf numFmtId="2" fontId="51" fillId="29" borderId="0" xfId="46" applyNumberFormat="1" applyFont="1" applyFill="1" applyBorder="1" applyAlignment="1">
      <alignment horizontal="left" vertical="center"/>
    </xf>
    <xf numFmtId="2" fontId="51" fillId="29" borderId="0" xfId="46" applyNumberFormat="1" applyFont="1" applyFill="1" applyAlignment="1">
      <alignment horizontal="left" vertical="center"/>
    </xf>
    <xf numFmtId="2" fontId="56" fillId="29" borderId="0" xfId="46" applyNumberFormat="1" applyFont="1" applyFill="1" applyBorder="1" applyAlignment="1">
      <alignment horizontal="left" vertical="center"/>
    </xf>
    <xf numFmtId="9" fontId="56" fillId="29" borderId="0" xfId="46" applyNumberFormat="1" applyFont="1" applyFill="1" applyBorder="1" applyAlignment="1">
      <alignment horizontal="center" vertical="center"/>
    </xf>
    <xf numFmtId="0" fontId="70" fillId="29" borderId="0" xfId="46" applyFont="1" applyFill="1" applyAlignment="1">
      <alignment horizontal="center"/>
    </xf>
    <xf numFmtId="167" fontId="47" fillId="29" borderId="0" xfId="46" applyNumberFormat="1" applyFont="1" applyFill="1"/>
    <xf numFmtId="0" fontId="47" fillId="29" borderId="14" xfId="46" applyFont="1" applyFill="1" applyBorder="1"/>
    <xf numFmtId="3" fontId="47" fillId="29" borderId="0" xfId="46" applyNumberFormat="1" applyFont="1" applyFill="1" applyBorder="1" applyAlignment="1">
      <alignment horizontal="center"/>
    </xf>
    <xf numFmtId="9" fontId="47" fillId="29" borderId="0" xfId="48" applyFont="1" applyFill="1" applyBorder="1" applyAlignment="1">
      <alignment horizontal="center"/>
    </xf>
    <xf numFmtId="166" fontId="47" fillId="29" borderId="0" xfId="46" applyNumberFormat="1" applyFont="1" applyFill="1" applyBorder="1" applyAlignment="1">
      <alignment horizontal="center"/>
    </xf>
    <xf numFmtId="0" fontId="47" fillId="29" borderId="15" xfId="46" applyFont="1" applyFill="1" applyBorder="1"/>
    <xf numFmtId="3" fontId="47" fillId="29" borderId="12" xfId="46" applyNumberFormat="1" applyFont="1" applyFill="1" applyBorder="1" applyAlignment="1">
      <alignment horizontal="center"/>
    </xf>
    <xf numFmtId="165" fontId="47" fillId="29" borderId="0" xfId="46" applyNumberFormat="1" applyFont="1" applyFill="1" applyBorder="1" applyAlignment="1">
      <alignment horizontal="center"/>
    </xf>
    <xf numFmtId="168" fontId="47" fillId="29" borderId="0" xfId="46" applyNumberFormat="1" applyFont="1" applyFill="1" applyBorder="1"/>
    <xf numFmtId="0" fontId="59" fillId="29" borderId="0" xfId="46" applyFont="1" applyFill="1" applyBorder="1" applyAlignment="1">
      <alignment horizontal="center"/>
    </xf>
    <xf numFmtId="175" fontId="47" fillId="29" borderId="0" xfId="46" applyNumberFormat="1" applyFont="1" applyFill="1" applyBorder="1"/>
    <xf numFmtId="0" fontId="76" fillId="29" borderId="0" xfId="0" applyFont="1" applyFill="1"/>
    <xf numFmtId="2" fontId="47" fillId="31" borderId="34" xfId="0" applyNumberFormat="1" applyFont="1" applyFill="1" applyBorder="1" applyAlignment="1">
      <alignment horizontal="center"/>
    </xf>
    <xf numFmtId="2" fontId="47" fillId="31" borderId="35" xfId="0" applyNumberFormat="1" applyFont="1" applyFill="1" applyBorder="1" applyAlignment="1">
      <alignment horizontal="center"/>
    </xf>
    <xf numFmtId="0" fontId="47" fillId="31" borderId="33" xfId="0" applyFont="1" applyFill="1" applyBorder="1" applyAlignment="1">
      <alignment horizontal="center"/>
    </xf>
    <xf numFmtId="0" fontId="47" fillId="31" borderId="34" xfId="0" applyFont="1" applyFill="1" applyBorder="1" applyAlignment="1">
      <alignment horizontal="center"/>
    </xf>
    <xf numFmtId="0" fontId="47" fillId="31" borderId="35" xfId="0" applyFont="1" applyFill="1" applyBorder="1" applyAlignment="1">
      <alignment horizontal="center"/>
    </xf>
    <xf numFmtId="0" fontId="47" fillId="31" borderId="36" xfId="0" applyFont="1" applyFill="1" applyBorder="1" applyAlignment="1">
      <alignment horizontal="center"/>
    </xf>
    <xf numFmtId="4" fontId="47" fillId="31" borderId="33" xfId="0" applyNumberFormat="1" applyFont="1" applyFill="1" applyBorder="1" applyAlignment="1">
      <alignment horizontal="center"/>
    </xf>
    <xf numFmtId="4" fontId="47" fillId="31" borderId="34" xfId="0" applyNumberFormat="1" applyFont="1" applyFill="1" applyBorder="1" applyAlignment="1">
      <alignment horizontal="center"/>
    </xf>
    <xf numFmtId="4" fontId="47" fillId="31" borderId="35" xfId="0" applyNumberFormat="1" applyFont="1" applyFill="1" applyBorder="1" applyAlignment="1">
      <alignment horizontal="center"/>
    </xf>
    <xf numFmtId="0" fontId="47" fillId="31" borderId="34" xfId="0" applyFont="1" applyFill="1" applyBorder="1" applyAlignment="1">
      <alignment horizontal="center" vertical="center"/>
    </xf>
    <xf numFmtId="0" fontId="47" fillId="31" borderId="33" xfId="0" applyFont="1" applyFill="1" applyBorder="1" applyAlignment="1">
      <alignment horizontal="center" vertical="center" wrapText="1"/>
    </xf>
    <xf numFmtId="0" fontId="47" fillId="31" borderId="33" xfId="0" applyFont="1" applyFill="1" applyBorder="1" applyAlignment="1">
      <alignment horizontal="center" wrapText="1"/>
    </xf>
    <xf numFmtId="2" fontId="47" fillId="31" borderId="33" xfId="0" applyNumberFormat="1" applyFont="1" applyFill="1" applyBorder="1" applyAlignment="1">
      <alignment horizontal="center"/>
    </xf>
    <xf numFmtId="0" fontId="0" fillId="29" borderId="0" xfId="0" applyFill="1" applyBorder="1"/>
    <xf numFmtId="0" fontId="56" fillId="29" borderId="0" xfId="46" applyFont="1" applyFill="1" applyAlignment="1">
      <alignment horizontal="left"/>
    </xf>
    <xf numFmtId="0" fontId="78" fillId="29" borderId="0" xfId="0" applyFont="1" applyFill="1"/>
    <xf numFmtId="174" fontId="47" fillId="30" borderId="42" xfId="48" applyNumberFormat="1" applyFont="1" applyFill="1" applyBorder="1" applyAlignment="1">
      <alignment horizontal="center"/>
    </xf>
    <xf numFmtId="9" fontId="47" fillId="30" borderId="45" xfId="48" applyFont="1" applyFill="1" applyBorder="1" applyAlignment="1">
      <alignment horizontal="center"/>
    </xf>
    <xf numFmtId="9" fontId="47" fillId="30" borderId="42" xfId="48" applyFont="1" applyFill="1" applyBorder="1" applyAlignment="1">
      <alignment horizontal="center"/>
    </xf>
    <xf numFmtId="9" fontId="47" fillId="30" borderId="48" xfId="48" applyFont="1" applyFill="1" applyBorder="1" applyAlignment="1">
      <alignment horizontal="center"/>
    </xf>
    <xf numFmtId="3" fontId="47" fillId="33" borderId="10" xfId="46" applyNumberFormat="1" applyFont="1" applyFill="1" applyBorder="1" applyAlignment="1">
      <alignment horizontal="center"/>
    </xf>
    <xf numFmtId="9" fontId="47" fillId="33" borderId="45" xfId="48" applyFont="1" applyFill="1" applyBorder="1" applyAlignment="1">
      <alignment horizontal="center"/>
    </xf>
    <xf numFmtId="9" fontId="47" fillId="33" borderId="42" xfId="48" applyFont="1" applyFill="1" applyBorder="1" applyAlignment="1">
      <alignment horizontal="center"/>
    </xf>
    <xf numFmtId="3" fontId="47" fillId="33" borderId="12" xfId="46" applyNumberFormat="1" applyFont="1" applyFill="1" applyBorder="1" applyAlignment="1">
      <alignment horizontal="center"/>
    </xf>
    <xf numFmtId="9" fontId="47" fillId="33" borderId="48" xfId="48" applyFont="1" applyFill="1" applyBorder="1" applyAlignment="1">
      <alignment horizontal="center"/>
    </xf>
    <xf numFmtId="9" fontId="2" fillId="29" borderId="21" xfId="48" applyFill="1" applyBorder="1" applyAlignment="1">
      <alignment horizontal="center"/>
    </xf>
    <xf numFmtId="9" fontId="47" fillId="29" borderId="25" xfId="48" applyFont="1" applyFill="1" applyBorder="1" applyAlignment="1">
      <alignment horizontal="center"/>
    </xf>
    <xf numFmtId="0" fontId="79" fillId="29" borderId="0" xfId="77" applyFill="1"/>
    <xf numFmtId="0" fontId="23" fillId="29" borderId="0" xfId="77" applyFont="1" applyFill="1" applyAlignment="1">
      <alignment vertical="center"/>
    </xf>
    <xf numFmtId="0" fontId="23" fillId="29" borderId="0" xfId="77" applyFont="1" applyFill="1"/>
    <xf numFmtId="0" fontId="38" fillId="29" borderId="0" xfId="77" applyFont="1" applyFill="1" applyAlignment="1">
      <alignment horizontal="left"/>
    </xf>
    <xf numFmtId="0" fontId="30" fillId="29" borderId="0" xfId="77" applyFont="1" applyFill="1"/>
    <xf numFmtId="0" fontId="24" fillId="29" borderId="0" xfId="77" applyFont="1" applyFill="1"/>
    <xf numFmtId="0" fontId="32" fillId="29" borderId="0" xfId="77" applyFont="1" applyFill="1"/>
    <xf numFmtId="0" fontId="24" fillId="29" borderId="0" xfId="77" applyFont="1" applyFill="1" applyBorder="1"/>
    <xf numFmtId="0" fontId="33" fillId="29" borderId="0" xfId="77" applyFont="1" applyFill="1"/>
    <xf numFmtId="0" fontId="31" fillId="29" borderId="0" xfId="77" applyFont="1" applyFill="1" applyAlignment="1">
      <alignment horizontal="center"/>
    </xf>
    <xf numFmtId="0" fontId="25" fillId="29" borderId="54" xfId="77" applyFont="1" applyFill="1" applyBorder="1" applyAlignment="1">
      <alignment horizontal="center" vertical="center" wrapText="1"/>
    </xf>
    <xf numFmtId="0" fontId="25" fillId="29" borderId="55" xfId="77" applyFont="1" applyFill="1" applyBorder="1" applyAlignment="1">
      <alignment horizontal="center" vertical="center" wrapText="1"/>
    </xf>
    <xf numFmtId="0" fontId="25" fillId="29" borderId="56" xfId="77" applyFont="1" applyFill="1" applyBorder="1" applyAlignment="1">
      <alignment horizontal="center" vertical="center"/>
    </xf>
    <xf numFmtId="0" fontId="25" fillId="29" borderId="57" xfId="77" applyFont="1" applyFill="1" applyBorder="1" applyAlignment="1">
      <alignment horizontal="center" vertical="center"/>
    </xf>
    <xf numFmtId="0" fontId="38" fillId="29" borderId="0" xfId="77" applyFont="1" applyFill="1" applyAlignment="1">
      <alignment horizontal="center"/>
    </xf>
    <xf numFmtId="0" fontId="25" fillId="29" borderId="0" xfId="77" applyFont="1" applyFill="1" applyBorder="1" applyAlignment="1">
      <alignment horizontal="center" vertical="center" wrapText="1"/>
    </xf>
    <xf numFmtId="0" fontId="24" fillId="29" borderId="0" xfId="77" applyFont="1" applyFill="1" applyBorder="1" applyAlignment="1">
      <alignment horizontal="right"/>
    </xf>
    <xf numFmtId="0" fontId="24" fillId="29" borderId="0" xfId="77" applyFont="1" applyFill="1" applyBorder="1" applyAlignment="1">
      <alignment horizontal="center" vertical="center" wrapText="1"/>
    </xf>
    <xf numFmtId="0" fontId="34" fillId="29" borderId="58" xfId="77" applyFont="1" applyFill="1" applyBorder="1" applyAlignment="1">
      <alignment horizontal="center" vertical="center" wrapText="1"/>
    </xf>
    <xf numFmtId="4" fontId="24" fillId="29" borderId="59" xfId="77" applyNumberFormat="1" applyFont="1" applyFill="1" applyBorder="1" applyAlignment="1">
      <alignment horizontal="center"/>
    </xf>
    <xf numFmtId="172" fontId="24" fillId="29" borderId="60" xfId="77" applyNumberFormat="1" applyFont="1" applyFill="1" applyBorder="1" applyAlignment="1">
      <alignment horizontal="center" vertical="center"/>
    </xf>
    <xf numFmtId="172" fontId="24" fillId="29" borderId="61" xfId="77" applyNumberFormat="1" applyFont="1" applyFill="1" applyBorder="1" applyAlignment="1">
      <alignment horizontal="center" vertical="center"/>
    </xf>
    <xf numFmtId="4" fontId="24" fillId="29" borderId="0" xfId="77" applyNumberFormat="1" applyFont="1" applyFill="1" applyBorder="1" applyAlignment="1">
      <alignment horizontal="center"/>
    </xf>
    <xf numFmtId="168" fontId="24" fillId="29" borderId="0" xfId="77" applyNumberFormat="1" applyFont="1" applyFill="1" applyBorder="1"/>
    <xf numFmtId="0" fontId="34" fillId="29" borderId="62" xfId="77" applyFont="1" applyFill="1" applyBorder="1" applyAlignment="1">
      <alignment horizontal="center" vertical="center" wrapText="1"/>
    </xf>
    <xf numFmtId="4" fontId="24" fillId="29" borderId="63" xfId="77" applyNumberFormat="1" applyFont="1" applyFill="1" applyBorder="1" applyAlignment="1">
      <alignment horizontal="center"/>
    </xf>
    <xf numFmtId="172" fontId="24" fillId="29" borderId="64" xfId="77" applyNumberFormat="1" applyFont="1" applyFill="1" applyBorder="1" applyAlignment="1">
      <alignment horizontal="center" vertical="center"/>
    </xf>
    <xf numFmtId="172" fontId="24" fillId="29" borderId="65" xfId="77" applyNumberFormat="1" applyFont="1" applyFill="1" applyBorder="1" applyAlignment="1">
      <alignment horizontal="center" vertical="center"/>
    </xf>
    <xf numFmtId="0" fontId="2" fillId="29" borderId="0" xfId="77" applyFont="1" applyFill="1" applyBorder="1"/>
    <xf numFmtId="0" fontId="2" fillId="29" borderId="0" xfId="77" applyFont="1" applyFill="1"/>
    <xf numFmtId="0" fontId="24" fillId="29" borderId="0" xfId="77" applyFont="1" applyFill="1" applyBorder="1" applyAlignment="1">
      <alignment horizontal="center"/>
    </xf>
    <xf numFmtId="0" fontId="24" fillId="29" borderId="0" xfId="77" applyFont="1" applyFill="1" applyAlignment="1">
      <alignment horizontal="center"/>
    </xf>
    <xf numFmtId="172" fontId="24" fillId="30" borderId="65" xfId="77" applyNumberFormat="1" applyFont="1" applyFill="1" applyBorder="1" applyAlignment="1">
      <alignment horizontal="center" vertical="center"/>
    </xf>
    <xf numFmtId="0" fontId="2" fillId="29" borderId="0" xfId="77" applyFont="1" applyFill="1" applyBorder="1" applyAlignment="1">
      <alignment horizontal="left" vertical="center" wrapText="1"/>
    </xf>
    <xf numFmtId="2" fontId="79" fillId="29" borderId="0" xfId="77" applyNumberFormat="1" applyFill="1"/>
    <xf numFmtId="0" fontId="39" fillId="29" borderId="0" xfId="77" applyFont="1" applyFill="1"/>
    <xf numFmtId="0" fontId="34" fillId="29" borderId="66" xfId="77" applyFont="1" applyFill="1" applyBorder="1" applyAlignment="1">
      <alignment horizontal="center" vertical="center" wrapText="1"/>
    </xf>
    <xf numFmtId="4" fontId="24" fillId="29" borderId="67" xfId="77" applyNumberFormat="1" applyFont="1" applyFill="1" applyBorder="1" applyAlignment="1">
      <alignment horizontal="center"/>
    </xf>
    <xf numFmtId="172" fontId="24" fillId="29" borderId="68" xfId="77" applyNumberFormat="1" applyFont="1" applyFill="1" applyBorder="1" applyAlignment="1">
      <alignment horizontal="center" vertical="center"/>
    </xf>
    <xf numFmtId="172" fontId="24" fillId="30" borderId="69" xfId="77" applyNumberFormat="1" applyFont="1" applyFill="1" applyBorder="1" applyAlignment="1">
      <alignment horizontal="center" vertical="center"/>
    </xf>
    <xf numFmtId="172" fontId="24" fillId="29" borderId="0" xfId="77" applyNumberFormat="1" applyFont="1" applyFill="1" applyAlignment="1">
      <alignment horizontal="center" vertical="center"/>
    </xf>
    <xf numFmtId="165" fontId="79" fillId="29" borderId="0" xfId="77" applyNumberFormat="1" applyFill="1"/>
    <xf numFmtId="0" fontId="1" fillId="0" borderId="0" xfId="78"/>
    <xf numFmtId="2" fontId="51" fillId="29" borderId="0" xfId="0" applyNumberFormat="1" applyFont="1" applyFill="1" applyBorder="1" applyAlignment="1">
      <alignment horizontal="left" vertical="center"/>
    </xf>
    <xf numFmtId="0" fontId="55" fillId="29" borderId="0" xfId="0" applyFont="1" applyFill="1" applyBorder="1" applyAlignment="1">
      <alignment horizontal="center" vertical="center" wrapText="1"/>
    </xf>
    <xf numFmtId="0" fontId="27" fillId="29" borderId="0" xfId="47" applyFont="1" applyFill="1" applyBorder="1" applyAlignment="1">
      <alignment horizontal="left"/>
    </xf>
    <xf numFmtId="0" fontId="27" fillId="29" borderId="32" xfId="47" applyFont="1" applyFill="1" applyBorder="1" applyAlignment="1">
      <alignment horizontal="left"/>
    </xf>
    <xf numFmtId="0" fontId="52" fillId="29" borderId="29" xfId="0" applyFont="1" applyFill="1" applyBorder="1" applyAlignment="1">
      <alignment horizontal="center" vertical="center" wrapText="1"/>
    </xf>
    <xf numFmtId="0" fontId="52" fillId="29" borderId="24" xfId="0" applyFont="1" applyFill="1" applyBorder="1" applyAlignment="1">
      <alignment horizontal="center" vertical="center" wrapText="1"/>
    </xf>
    <xf numFmtId="0" fontId="52" fillId="29" borderId="31" xfId="0" applyFont="1" applyFill="1" applyBorder="1" applyAlignment="1">
      <alignment horizontal="center" vertical="center" wrapText="1"/>
    </xf>
    <xf numFmtId="0" fontId="52" fillId="29" borderId="23" xfId="0" applyFont="1" applyFill="1" applyBorder="1" applyAlignment="1">
      <alignment horizontal="center" vertical="center" wrapText="1"/>
    </xf>
    <xf numFmtId="0" fontId="48" fillId="29" borderId="0" xfId="0" applyFont="1" applyFill="1" applyBorder="1" applyAlignment="1"/>
    <xf numFmtId="0" fontId="53" fillId="29" borderId="0" xfId="0" applyFont="1" applyFill="1" applyBorder="1" applyAlignment="1">
      <alignment horizontal="center"/>
    </xf>
    <xf numFmtId="0" fontId="27" fillId="29" borderId="0" xfId="0" applyFont="1" applyFill="1" applyBorder="1" applyAlignment="1">
      <alignment horizontal="center"/>
    </xf>
    <xf numFmtId="0" fontId="52" fillId="29" borderId="30" xfId="0" applyFont="1" applyFill="1" applyBorder="1" applyAlignment="1">
      <alignment horizontal="center" vertical="center" wrapText="1"/>
    </xf>
    <xf numFmtId="0" fontId="52" fillId="29" borderId="25" xfId="0" applyFont="1" applyFill="1" applyBorder="1" applyAlignment="1">
      <alignment horizontal="center" vertical="center" wrapText="1"/>
    </xf>
    <xf numFmtId="0" fontId="50" fillId="29" borderId="0" xfId="0" applyFont="1" applyFill="1" applyBorder="1" applyAlignment="1">
      <alignment horizontal="left"/>
    </xf>
    <xf numFmtId="0" fontId="37" fillId="29" borderId="0" xfId="0" applyFont="1" applyFill="1" applyBorder="1" applyAlignment="1">
      <alignment horizontal="left" wrapText="1"/>
    </xf>
    <xf numFmtId="0" fontId="52" fillId="30" borderId="29" xfId="0" applyFont="1" applyFill="1" applyBorder="1" applyAlignment="1">
      <alignment horizontal="center" vertical="center" wrapText="1"/>
    </xf>
    <xf numFmtId="0" fontId="52" fillId="30" borderId="24" xfId="0" applyFont="1" applyFill="1" applyBorder="1" applyAlignment="1">
      <alignment horizontal="center" vertical="center" wrapText="1"/>
    </xf>
    <xf numFmtId="0" fontId="26" fillId="29" borderId="0" xfId="0" applyFont="1" applyFill="1" applyBorder="1" applyAlignment="1"/>
    <xf numFmtId="0" fontId="59" fillId="29" borderId="0" xfId="0" applyFont="1" applyFill="1" applyBorder="1" applyAlignment="1">
      <alignment horizontal="center"/>
    </xf>
    <xf numFmtId="0" fontId="0" fillId="29" borderId="0" xfId="0" applyFill="1" applyBorder="1"/>
    <xf numFmtId="0" fontId="61" fillId="29" borderId="0" xfId="0" applyFont="1" applyFill="1" applyBorder="1"/>
    <xf numFmtId="0" fontId="49" fillId="29" borderId="0" xfId="0" applyFont="1" applyFill="1" applyBorder="1" applyAlignment="1">
      <alignment wrapText="1"/>
    </xf>
    <xf numFmtId="0" fontId="57" fillId="29" borderId="0" xfId="0" applyFont="1" applyFill="1" applyBorder="1" applyAlignment="1">
      <alignment horizontal="center"/>
    </xf>
    <xf numFmtId="0" fontId="55" fillId="29" borderId="0" xfId="0" applyFont="1" applyFill="1" applyBorder="1" applyAlignment="1">
      <alignment horizontal="left" wrapText="1"/>
    </xf>
    <xf numFmtId="0" fontId="27" fillId="29" borderId="0" xfId="77" applyFont="1" applyFill="1" applyBorder="1" applyAlignment="1">
      <alignment horizontal="center"/>
    </xf>
    <xf numFmtId="0" fontId="79" fillId="29" borderId="0" xfId="77" applyFill="1" applyBorder="1"/>
    <xf numFmtId="0" fontId="38" fillId="29" borderId="0" xfId="77" applyFont="1" applyFill="1" applyBorder="1" applyAlignment="1">
      <alignment horizontal="center"/>
    </xf>
    <xf numFmtId="0" fontId="23" fillId="29" borderId="0" xfId="77" applyFont="1" applyFill="1" applyBorder="1" applyAlignment="1">
      <alignment wrapText="1"/>
    </xf>
    <xf numFmtId="0" fontId="38" fillId="29" borderId="0" xfId="77" applyFont="1" applyFill="1" applyBorder="1" applyAlignment="1">
      <alignment horizontal="left"/>
    </xf>
    <xf numFmtId="0" fontId="30" fillId="29" borderId="0" xfId="77" applyFont="1" applyFill="1" applyBorder="1"/>
    <xf numFmtId="0" fontId="32" fillId="29" borderId="0" xfId="77" applyFont="1" applyFill="1" applyBorder="1"/>
    <xf numFmtId="0" fontId="59" fillId="29" borderId="0" xfId="47" applyFont="1" applyFill="1" applyBorder="1" applyAlignment="1">
      <alignment horizontal="left"/>
    </xf>
    <xf numFmtId="0" fontId="51" fillId="29" borderId="0" xfId="0" applyFont="1" applyFill="1" applyBorder="1" applyAlignment="1">
      <alignment horizontal="left" vertical="center"/>
    </xf>
    <xf numFmtId="0" fontId="30" fillId="29" borderId="0" xfId="0" applyFont="1" applyFill="1" applyBorder="1"/>
    <xf numFmtId="0" fontId="32" fillId="29" borderId="0" xfId="0" applyFont="1" applyFill="1" applyBorder="1"/>
    <xf numFmtId="0" fontId="38" fillId="29" borderId="0" xfId="0" applyFont="1" applyFill="1" applyBorder="1" applyAlignment="1">
      <alignment horizontal="center"/>
    </xf>
    <xf numFmtId="0" fontId="23" fillId="29" borderId="0" xfId="0" applyFont="1" applyFill="1" applyBorder="1" applyAlignment="1">
      <alignment wrapText="1"/>
    </xf>
    <xf numFmtId="0" fontId="38" fillId="29" borderId="0" xfId="0" applyFont="1" applyFill="1" applyBorder="1" applyAlignment="1">
      <alignment horizontal="left"/>
    </xf>
    <xf numFmtId="0" fontId="52" fillId="29" borderId="30" xfId="46" applyFont="1" applyFill="1" applyBorder="1" applyAlignment="1">
      <alignment horizontal="center" vertical="center" wrapText="1"/>
    </xf>
    <xf numFmtId="0" fontId="52" fillId="29" borderId="25" xfId="46" applyFont="1" applyFill="1" applyBorder="1" applyAlignment="1">
      <alignment horizontal="center" vertical="center" wrapText="1"/>
    </xf>
    <xf numFmtId="0" fontId="52" fillId="29" borderId="38" xfId="46" applyFont="1" applyFill="1" applyBorder="1" applyAlignment="1">
      <alignment horizontal="center" vertical="center" wrapText="1"/>
    </xf>
    <xf numFmtId="0" fontId="52" fillId="29" borderId="13" xfId="46" applyFont="1" applyFill="1" applyBorder="1" applyAlignment="1">
      <alignment horizontal="center" vertical="center" wrapText="1"/>
    </xf>
    <xf numFmtId="0" fontId="52" fillId="29" borderId="26" xfId="46" applyFont="1" applyFill="1" applyBorder="1" applyAlignment="1">
      <alignment horizontal="center" vertical="center" wrapText="1"/>
    </xf>
    <xf numFmtId="0" fontId="52" fillId="29" borderId="17" xfId="46" applyFont="1" applyFill="1" applyBorder="1" applyAlignment="1">
      <alignment horizontal="center" vertical="center" wrapText="1"/>
    </xf>
    <xf numFmtId="0" fontId="52" fillId="29" borderId="27" xfId="46" applyFont="1" applyFill="1" applyBorder="1" applyAlignment="1">
      <alignment horizontal="center" vertical="center" wrapText="1"/>
    </xf>
    <xf numFmtId="0" fontId="59" fillId="29" borderId="0" xfId="46" applyFont="1" applyFill="1" applyBorder="1" applyAlignment="1">
      <alignment horizontal="center"/>
    </xf>
    <xf numFmtId="0" fontId="52" fillId="30" borderId="29" xfId="46" applyFont="1" applyFill="1" applyBorder="1" applyAlignment="1">
      <alignment horizontal="center" vertical="center" wrapText="1"/>
    </xf>
    <xf numFmtId="0" fontId="52" fillId="30" borderId="24" xfId="46" applyFont="1" applyFill="1" applyBorder="1" applyAlignment="1">
      <alignment horizontal="center" vertical="center" wrapText="1"/>
    </xf>
    <xf numFmtId="0" fontId="47" fillId="29" borderId="41" xfId="46" applyFont="1" applyFill="1" applyBorder="1" applyAlignment="1">
      <alignment horizontal="center" vertical="center" wrapText="1"/>
    </xf>
    <xf numFmtId="0" fontId="47" fillId="29" borderId="43" xfId="46" applyFont="1" applyFill="1" applyBorder="1" applyAlignment="1">
      <alignment horizontal="center" vertical="center" wrapText="1"/>
    </xf>
    <xf numFmtId="0" fontId="47" fillId="29" borderId="46" xfId="46" applyFont="1" applyFill="1" applyBorder="1" applyAlignment="1">
      <alignment horizontal="center" vertical="center" wrapText="1"/>
    </xf>
    <xf numFmtId="0" fontId="47" fillId="29" borderId="49" xfId="46" applyFont="1" applyFill="1" applyBorder="1" applyAlignment="1">
      <alignment horizontal="center" vertical="center" wrapText="1"/>
    </xf>
    <xf numFmtId="0" fontId="47" fillId="29" borderId="51" xfId="46" applyFont="1" applyFill="1" applyBorder="1" applyAlignment="1">
      <alignment horizontal="center" vertical="center" wrapText="1"/>
    </xf>
    <xf numFmtId="0" fontId="52" fillId="33" borderId="39" xfId="46" applyFont="1" applyFill="1" applyBorder="1" applyAlignment="1">
      <alignment horizontal="center" vertical="center" wrapText="1"/>
    </xf>
    <xf numFmtId="0" fontId="52" fillId="33" borderId="20" xfId="46" applyFont="1" applyFill="1" applyBorder="1" applyAlignment="1">
      <alignment horizontal="center" vertical="center" wrapText="1"/>
    </xf>
    <xf numFmtId="0" fontId="52" fillId="29" borderId="31" xfId="46" applyFont="1" applyFill="1" applyBorder="1" applyAlignment="1">
      <alignment horizontal="left" vertical="center" wrapText="1"/>
    </xf>
    <xf numFmtId="0" fontId="52" fillId="29" borderId="23" xfId="46" applyFont="1" applyFill="1" applyBorder="1" applyAlignment="1">
      <alignment horizontal="left" vertical="center" wrapText="1"/>
    </xf>
    <xf numFmtId="0" fontId="48" fillId="29" borderId="0" xfId="46" applyFont="1" applyFill="1" applyBorder="1" applyAlignment="1"/>
    <xf numFmtId="0" fontId="52" fillId="33" borderId="29" xfId="46" applyFont="1" applyFill="1" applyBorder="1" applyAlignment="1">
      <alignment horizontal="center" vertical="center" wrapText="1"/>
    </xf>
    <xf numFmtId="0" fontId="52" fillId="33" borderId="24" xfId="46" applyFont="1" applyFill="1" applyBorder="1" applyAlignment="1">
      <alignment horizontal="center" vertical="center" wrapText="1"/>
    </xf>
    <xf numFmtId="2" fontId="51" fillId="29" borderId="0" xfId="46" applyNumberFormat="1" applyFont="1" applyFill="1" applyBorder="1" applyAlignment="1">
      <alignment horizontal="left" vertical="center" wrapText="1"/>
    </xf>
    <xf numFmtId="0" fontId="55" fillId="29" borderId="0" xfId="46" applyFont="1" applyFill="1" applyBorder="1" applyAlignment="1">
      <alignment horizontal="center" wrapText="1"/>
    </xf>
    <xf numFmtId="0" fontId="73" fillId="29" borderId="0" xfId="46" applyFont="1" applyFill="1" applyAlignment="1">
      <alignment horizontal="left" shrinkToFit="1"/>
    </xf>
    <xf numFmtId="0" fontId="52" fillId="29" borderId="9" xfId="46" applyFont="1" applyFill="1" applyBorder="1" applyAlignment="1">
      <alignment horizontal="center" vertical="center" wrapText="1"/>
    </xf>
    <xf numFmtId="0" fontId="65" fillId="30" borderId="0" xfId="0" applyFont="1" applyFill="1"/>
    <xf numFmtId="0" fontId="80" fillId="30" borderId="0" xfId="0" applyFont="1" applyFill="1" applyAlignment="1">
      <alignment horizontal="right"/>
    </xf>
    <xf numFmtId="0" fontId="2" fillId="35" borderId="0" xfId="0" applyFont="1" applyFill="1"/>
    <xf numFmtId="3" fontId="81" fillId="30" borderId="0" xfId="0" applyNumberFormat="1" applyFont="1" applyFill="1" applyAlignment="1">
      <alignment wrapText="1"/>
    </xf>
    <xf numFmtId="0" fontId="81" fillId="30" borderId="0" xfId="0" applyFont="1" applyFill="1" applyAlignment="1">
      <alignment wrapText="1"/>
    </xf>
    <xf numFmtId="0" fontId="81" fillId="30" borderId="0" xfId="0" applyFont="1" applyFill="1"/>
    <xf numFmtId="0" fontId="38" fillId="35" borderId="0" xfId="0" applyFont="1" applyFill="1"/>
    <xf numFmtId="0" fontId="0" fillId="35" borderId="0" xfId="0" applyFill="1"/>
    <xf numFmtId="0" fontId="48" fillId="35" borderId="0" xfId="0" applyFont="1" applyFill="1"/>
  </cellXfs>
  <cellStyles count="79">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4 2" xfId="17"/>
    <cellStyle name="60 % - Accent5" xfId="18" builtinId="48" customBuiltin="1"/>
    <cellStyle name="60 % - Accent6" xfId="19" builtinId="52" customBuiltin="1"/>
    <cellStyle name="60 % - Accent6 2" xfId="20"/>
    <cellStyle name="Accent1" xfId="21" builtinId="29" customBuiltin="1"/>
    <cellStyle name="Accent2" xfId="22" builtinId="33" customBuiltin="1"/>
    <cellStyle name="Accent2 2" xfId="23"/>
    <cellStyle name="Accent3" xfId="24" builtinId="37" customBuiltin="1"/>
    <cellStyle name="Accent3 2" xfId="25"/>
    <cellStyle name="Accent4" xfId="26" builtinId="41" customBuiltin="1"/>
    <cellStyle name="Accent4 2" xfId="27"/>
    <cellStyle name="Accent5" xfId="28" builtinId="45" customBuiltin="1"/>
    <cellStyle name="Accent6" xfId="29" builtinId="49" customBuiltin="1"/>
    <cellStyle name="Accent6 2" xfId="30"/>
    <cellStyle name="Avertissement" xfId="31" builtinId="11" customBuiltin="1"/>
    <cellStyle name="Calcul" xfId="32" builtinId="22" customBuiltin="1"/>
    <cellStyle name="Cellule liée" xfId="33" builtinId="24" customBuiltin="1"/>
    <cellStyle name="Comma [0]" xfId="34"/>
    <cellStyle name="Commentaire" xfId="35"/>
    <cellStyle name="Commentaire 2" xfId="36"/>
    <cellStyle name="Currency [0]" xfId="37"/>
    <cellStyle name="En-tête" xfId="38"/>
    <cellStyle name="En-tête 2" xfId="39"/>
    <cellStyle name="Entrée" xfId="40" builtinId="20" customBuiltin="1"/>
    <cellStyle name="Heading" xfId="41"/>
    <cellStyle name="Heading1" xfId="42"/>
    <cellStyle name="Insatisfaisant" xfId="43" builtinId="27" customBuiltin="1"/>
    <cellStyle name="Neutre" xfId="44" builtinId="28" customBuiltin="1"/>
    <cellStyle name="Normal" xfId="0" builtinId="0"/>
    <cellStyle name="Normal 2" xfId="45"/>
    <cellStyle name="Normal 2 2" xfId="77"/>
    <cellStyle name="Normal 3" xfId="46"/>
    <cellStyle name="Normal 4" xfId="47"/>
    <cellStyle name="Normal 5" xfId="70"/>
    <cellStyle name="Normal 6" xfId="78"/>
    <cellStyle name="Pourcentage" xfId="48" builtinId="5"/>
    <cellStyle name="Pourcentage 2" xfId="49"/>
    <cellStyle name="Pourcentage 2 2" xfId="71"/>
    <cellStyle name="Pourcentage 3" xfId="50"/>
    <cellStyle name="Result" xfId="51"/>
    <cellStyle name="Result2" xfId="52"/>
    <cellStyle name="Résultat" xfId="53"/>
    <cellStyle name="Résultat 2" xfId="54"/>
    <cellStyle name="Résultat2" xfId="55"/>
    <cellStyle name="Résultat2 2" xfId="56"/>
    <cellStyle name="Satisfaisant" xfId="57" builtinId="26" customBuiltin="1"/>
    <cellStyle name="Sortie" xfId="58" builtinId="21" customBuiltin="1"/>
    <cellStyle name="Texte explicatif" xfId="59" builtinId="53" customBuiltin="1"/>
    <cellStyle name="Titre 1" xfId="60"/>
    <cellStyle name="Titre 2" xfId="61"/>
    <cellStyle name="Titre 1" xfId="62" builtinId="16" customBuiltin="1"/>
    <cellStyle name="Titre 2" xfId="63" builtinId="17" customBuiltin="1"/>
    <cellStyle name="Titre 3" xfId="64" builtinId="18" customBuiltin="1"/>
    <cellStyle name="Titre 4" xfId="65" builtinId="19" customBuiltin="1"/>
    <cellStyle name="Titre1" xfId="66"/>
    <cellStyle name="Titre1 2" xfId="67"/>
    <cellStyle name="Total" xfId="68" builtinId="25" customBuiltin="1"/>
    <cellStyle name="Vérification" xfId="69" builtinId="23" customBuiltin="1"/>
    <cellStyle name="XLConnect.Boolean" xfId="75"/>
    <cellStyle name="XLConnect.DateTime" xfId="76"/>
    <cellStyle name="XLConnect.Header" xfId="72"/>
    <cellStyle name="XLConnect.Numeric" xfId="74"/>
    <cellStyle name="XLConnect.String" xfId="73"/>
  </cellStyles>
  <dxfs count="58">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91A00"/>
      <rgbColor rgb="00008000"/>
      <rgbColor rgb="00000080"/>
      <rgbColor rgb="00FF950E"/>
      <rgbColor rgb="00800080"/>
      <rgbColor rgb="00008080"/>
      <rgbColor rgb="00C0C0C0"/>
      <rgbColor rgb="00808080"/>
      <rgbColor rgb="00999999"/>
      <rgbColor rgb="00CE181E"/>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B3B3B3"/>
      <rgbColor rgb="00FFCC00"/>
      <rgbColor rgb="00FF9900"/>
      <rgbColor rgb="00FF6600"/>
      <rgbColor rgb="00666699"/>
      <rgbColor rgb="00969696"/>
      <rgbColor rgb="00003366"/>
      <rgbColor rgb="00339966"/>
      <rgbColor rgb="00006600"/>
      <rgbColor rgb="00333300"/>
      <rgbColor rgb="00993300"/>
      <rgbColor rgb="00FF420E"/>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Marianne" panose="02000000000000000000" pitchFamily="50" charset="0"/>
                <a:ea typeface="Arial"/>
                <a:cs typeface="Arial"/>
              </a:defRPr>
            </a:pPr>
            <a:r>
              <a:rPr lang="fr-FR" sz="1000">
                <a:latin typeface="Marianne" panose="02000000000000000000" pitchFamily="50" charset="0"/>
              </a:rPr>
              <a:t>Volume de Tonnes Equivalent Carcasse</a:t>
            </a:r>
          </a:p>
        </c:rich>
      </c:tx>
      <c:layout>
        <c:manualLayout>
          <c:xMode val="edge"/>
          <c:yMode val="edge"/>
          <c:x val="1.7441254882509763E-2"/>
          <c:y val="1.7569695679931899E-2"/>
        </c:manualLayout>
      </c:layout>
      <c:overlay val="0"/>
    </c:title>
    <c:autoTitleDeleted val="0"/>
    <c:plotArea>
      <c:layout>
        <c:manualLayout>
          <c:layoutTarget val="inner"/>
          <c:xMode val="edge"/>
          <c:yMode val="edge"/>
          <c:x val="8.7401185823872504E-2"/>
          <c:y val="0.13043928252025508"/>
          <c:w val="0.85368600107038262"/>
          <c:h val="0.59132474742515639"/>
        </c:manualLayout>
      </c:layout>
      <c:barChart>
        <c:barDir val="col"/>
        <c:grouping val="clustered"/>
        <c:varyColors val="0"/>
        <c:ser>
          <c:idx val="2"/>
          <c:order val="1"/>
          <c:tx>
            <c:strRef>
              <c:f>'Evolution_abattages-total.bovin'!$R$12:$R$13</c:f>
              <c:strCache>
                <c:ptCount val="2"/>
                <c:pt idx="0">
                  <c:v>2020</c:v>
                </c:pt>
              </c:strCache>
            </c:strRef>
          </c:tx>
          <c:spPr>
            <a:solidFill>
              <a:schemeClr val="accent6">
                <a:lumMod val="40000"/>
                <a:lumOff val="60000"/>
              </a:schemeClr>
            </a:solidFill>
          </c:spPr>
          <c:invertIfNegative val="0"/>
          <c:cat>
            <c:strRef>
              <c:f>'Evolution_abattages-total.bovin'!$P$14:$P$25</c:f>
              <c:strCache>
                <c:ptCount val="12"/>
                <c:pt idx="0">
                  <c:v>janv</c:v>
                </c:pt>
                <c:pt idx="1">
                  <c:v>fév</c:v>
                </c:pt>
                <c:pt idx="2">
                  <c:v>mars</c:v>
                </c:pt>
                <c:pt idx="3">
                  <c:v>avril</c:v>
                </c:pt>
                <c:pt idx="4">
                  <c:v>mai</c:v>
                </c:pt>
                <c:pt idx="5">
                  <c:v>juin</c:v>
                </c:pt>
                <c:pt idx="6">
                  <c:v>juil</c:v>
                </c:pt>
                <c:pt idx="7">
                  <c:v>aout</c:v>
                </c:pt>
                <c:pt idx="8">
                  <c:v>sept</c:v>
                </c:pt>
                <c:pt idx="9">
                  <c:v>oct</c:v>
                </c:pt>
                <c:pt idx="10">
                  <c:v>nov</c:v>
                </c:pt>
                <c:pt idx="11">
                  <c:v>déc</c:v>
                </c:pt>
              </c:strCache>
            </c:strRef>
          </c:cat>
          <c:val>
            <c:numRef>
              <c:f>'Evolution_abattages-total.bovin'!$R$14:$R$25</c:f>
              <c:numCache>
                <c:formatCode>#,##0</c:formatCode>
                <c:ptCount val="12"/>
                <c:pt idx="0">
                  <c:v>8683.1260000000002</c:v>
                </c:pt>
                <c:pt idx="1">
                  <c:v>7435.7920000000004</c:v>
                </c:pt>
                <c:pt idx="2">
                  <c:v>8054.2219999999998</c:v>
                </c:pt>
                <c:pt idx="3">
                  <c:v>8556.3670000000002</c:v>
                </c:pt>
                <c:pt idx="4">
                  <c:v>7847.1940000000004</c:v>
                </c:pt>
                <c:pt idx="5">
                  <c:v>8446.6669999999995</c:v>
                </c:pt>
                <c:pt idx="6">
                  <c:v>8380.3320000000003</c:v>
                </c:pt>
                <c:pt idx="7">
                  <c:v>8003.6819999999998</c:v>
                </c:pt>
                <c:pt idx="8">
                  <c:v>8415.9380000000001</c:v>
                </c:pt>
                <c:pt idx="9">
                  <c:v>8549.3629999999994</c:v>
                </c:pt>
                <c:pt idx="10">
                  <c:v>7893.3829999999998</c:v>
                </c:pt>
                <c:pt idx="11">
                  <c:v>8404.982</c:v>
                </c:pt>
              </c:numCache>
            </c:numRef>
          </c:val>
          <c:extLst>
            <c:ext xmlns:c16="http://schemas.microsoft.com/office/drawing/2014/chart" uri="{C3380CC4-5D6E-409C-BE32-E72D297353CC}">
              <c16:uniqueId val="{00000000-3414-4A5B-89E2-D127FFF20C4B}"/>
            </c:ext>
          </c:extLst>
        </c:ser>
        <c:ser>
          <c:idx val="3"/>
          <c:order val="2"/>
          <c:tx>
            <c:strRef>
              <c:f>'Evolution_abattages-total.bovin'!$S$12:$S$13</c:f>
              <c:strCache>
                <c:ptCount val="2"/>
                <c:pt idx="0">
                  <c:v>2021</c:v>
                </c:pt>
              </c:strCache>
            </c:strRef>
          </c:tx>
          <c:spPr>
            <a:solidFill>
              <a:schemeClr val="accent1">
                <a:lumMod val="60000"/>
                <a:lumOff val="40000"/>
              </a:schemeClr>
            </a:solidFill>
          </c:spPr>
          <c:invertIfNegative val="0"/>
          <c:cat>
            <c:strRef>
              <c:f>'Evolution_abattages-total.bovin'!$P$14:$P$25</c:f>
              <c:strCache>
                <c:ptCount val="12"/>
                <c:pt idx="0">
                  <c:v>janv</c:v>
                </c:pt>
                <c:pt idx="1">
                  <c:v>fév</c:v>
                </c:pt>
                <c:pt idx="2">
                  <c:v>mars</c:v>
                </c:pt>
                <c:pt idx="3">
                  <c:v>avril</c:v>
                </c:pt>
                <c:pt idx="4">
                  <c:v>mai</c:v>
                </c:pt>
                <c:pt idx="5">
                  <c:v>juin</c:v>
                </c:pt>
                <c:pt idx="6">
                  <c:v>juil</c:v>
                </c:pt>
                <c:pt idx="7">
                  <c:v>aout</c:v>
                </c:pt>
                <c:pt idx="8">
                  <c:v>sept</c:v>
                </c:pt>
                <c:pt idx="9">
                  <c:v>oct</c:v>
                </c:pt>
                <c:pt idx="10">
                  <c:v>nov</c:v>
                </c:pt>
                <c:pt idx="11">
                  <c:v>déc</c:v>
                </c:pt>
              </c:strCache>
            </c:strRef>
          </c:cat>
          <c:val>
            <c:numRef>
              <c:f>'Evolution_abattages-total.bovin'!$S$14:$S$25</c:f>
              <c:numCache>
                <c:formatCode>#,##0</c:formatCode>
                <c:ptCount val="12"/>
                <c:pt idx="0">
                  <c:v>7767.8819999999996</c:v>
                </c:pt>
                <c:pt idx="1">
                  <c:v>7406.2870000000003</c:v>
                </c:pt>
                <c:pt idx="2">
                  <c:v>8976.7219999999998</c:v>
                </c:pt>
                <c:pt idx="3">
                  <c:v>8252.7690000000002</c:v>
                </c:pt>
                <c:pt idx="4">
                  <c:v>8010.4340000000002</c:v>
                </c:pt>
                <c:pt idx="5">
                  <c:v>8248.5280000000002</c:v>
                </c:pt>
                <c:pt idx="6">
                  <c:v>8012.7179999999998</c:v>
                </c:pt>
                <c:pt idx="7">
                  <c:v>8112.982</c:v>
                </c:pt>
                <c:pt idx="8">
                  <c:v>8475.0139999999992</c:v>
                </c:pt>
                <c:pt idx="9">
                  <c:v>8176.65</c:v>
                </c:pt>
                <c:pt idx="10">
                  <c:v>8526.0239999999994</c:v>
                </c:pt>
                <c:pt idx="11">
                  <c:v>8175.9960000000001</c:v>
                </c:pt>
              </c:numCache>
            </c:numRef>
          </c:val>
          <c:extLst>
            <c:ext xmlns:c16="http://schemas.microsoft.com/office/drawing/2014/chart" uri="{C3380CC4-5D6E-409C-BE32-E72D297353CC}">
              <c16:uniqueId val="{00000001-3414-4A5B-89E2-D127FFF20C4B}"/>
            </c:ext>
          </c:extLst>
        </c:ser>
        <c:ser>
          <c:idx val="4"/>
          <c:order val="3"/>
          <c:tx>
            <c:strRef>
              <c:f>'Evolution_abattages-total.bovin'!$T$12:$T$13</c:f>
              <c:strCache>
                <c:ptCount val="2"/>
                <c:pt idx="0">
                  <c:v>2022</c:v>
                </c:pt>
              </c:strCache>
            </c:strRef>
          </c:tx>
          <c:invertIfNegative val="0"/>
          <c:val>
            <c:numRef>
              <c:f>'Evolution_abattages-total.bovin'!$T$14:$T$25</c:f>
              <c:numCache>
                <c:formatCode>#,##0</c:formatCode>
                <c:ptCount val="12"/>
                <c:pt idx="0">
                  <c:v>7539.223</c:v>
                </c:pt>
                <c:pt idx="1">
                  <c:v>7038.7740000000003</c:v>
                </c:pt>
                <c:pt idx="2">
                  <c:v>8743.8230000000003</c:v>
                </c:pt>
                <c:pt idx="3">
                  <c:v>8056.5160000000005</c:v>
                </c:pt>
                <c:pt idx="4">
                  <c:v>8125.866</c:v>
                </c:pt>
                <c:pt idx="5">
                  <c:v>7995.5690000000004</c:v>
                </c:pt>
                <c:pt idx="6">
                  <c:v>7363.576</c:v>
                </c:pt>
                <c:pt idx="7">
                  <c:v>7944.7730000000001</c:v>
                </c:pt>
                <c:pt idx="8">
                  <c:v>7968.0249999999996</c:v>
                </c:pt>
                <c:pt idx="9">
                  <c:v>7378.1289999999999</c:v>
                </c:pt>
                <c:pt idx="10">
                  <c:v>7718.1350000000002</c:v>
                </c:pt>
                <c:pt idx="11">
                  <c:v>7112.33</c:v>
                </c:pt>
              </c:numCache>
            </c:numRef>
          </c:val>
          <c:extLst>
            <c:ext xmlns:c16="http://schemas.microsoft.com/office/drawing/2014/chart" uri="{C3380CC4-5D6E-409C-BE32-E72D297353CC}">
              <c16:uniqueId val="{00000000-EB24-4B5E-A906-157F8696223A}"/>
            </c:ext>
          </c:extLst>
        </c:ser>
        <c:ser>
          <c:idx val="1"/>
          <c:order val="4"/>
          <c:tx>
            <c:strRef>
              <c:f>'Evolution_abattages-total.bovin'!$U$12:$U$13</c:f>
              <c:strCache>
                <c:ptCount val="2"/>
                <c:pt idx="0">
                  <c:v>2023</c:v>
                </c:pt>
              </c:strCache>
            </c:strRef>
          </c:tx>
          <c:invertIfNegative val="0"/>
          <c:val>
            <c:numRef>
              <c:f>'Evolution_abattages-total.bovin'!$U$14:$U$25</c:f>
              <c:numCache>
                <c:formatCode>#,##0</c:formatCode>
                <c:ptCount val="12"/>
                <c:pt idx="0">
                  <c:v>7328.2089999999998</c:v>
                </c:pt>
                <c:pt idx="1">
                  <c:v>6672.7510000000002</c:v>
                </c:pt>
                <c:pt idx="2">
                  <c:v>8063.0590000000002</c:v>
                </c:pt>
                <c:pt idx="3">
                  <c:v>6748.9059999999999</c:v>
                </c:pt>
                <c:pt idx="4">
                  <c:v>7281.1359999999995</c:v>
                </c:pt>
                <c:pt idx="5">
                  <c:v>7156.1580000000004</c:v>
                </c:pt>
                <c:pt idx="6">
                  <c:v>6358.3769999999995</c:v>
                </c:pt>
                <c:pt idx="7">
                  <c:v>6845.4350000000004</c:v>
                </c:pt>
                <c:pt idx="8">
                  <c:v>6829.9529999999995</c:v>
                </c:pt>
                <c:pt idx="9">
                  <c:v>7265.1469999999999</c:v>
                </c:pt>
                <c:pt idx="10">
                  <c:v>7092.9570000000003</c:v>
                </c:pt>
              </c:numCache>
            </c:numRef>
          </c:val>
          <c:extLst>
            <c:ext xmlns:c16="http://schemas.microsoft.com/office/drawing/2014/chart" uri="{C3380CC4-5D6E-409C-BE32-E72D297353CC}">
              <c16:uniqueId val="{00000002-3414-4A5B-89E2-D127FFF20C4B}"/>
            </c:ext>
          </c:extLst>
        </c:ser>
        <c:dLbls>
          <c:showLegendKey val="0"/>
          <c:showVal val="0"/>
          <c:showCatName val="0"/>
          <c:showSerName val="0"/>
          <c:showPercent val="0"/>
          <c:showBubbleSize val="0"/>
        </c:dLbls>
        <c:gapWidth val="150"/>
        <c:axId val="1602955024"/>
        <c:axId val="1"/>
      </c:barChart>
      <c:lineChart>
        <c:grouping val="standard"/>
        <c:varyColors val="0"/>
        <c:ser>
          <c:idx val="0"/>
          <c:order val="0"/>
          <c:tx>
            <c:strRef>
              <c:f>'Evolution_abattages-total.bovin'!$Q$12:$Q$13</c:f>
              <c:strCache>
                <c:ptCount val="2"/>
                <c:pt idx="0">
                  <c:v>Moyenne 2015-2019</c:v>
                </c:pt>
              </c:strCache>
            </c:strRef>
          </c:tx>
          <c:spPr>
            <a:ln>
              <a:solidFill>
                <a:srgbClr val="C00000"/>
              </a:solidFill>
              <a:prstDash val="sysDash"/>
            </a:ln>
          </c:spPr>
          <c:marker>
            <c:symbol val="none"/>
          </c:marker>
          <c:val>
            <c:numRef>
              <c:f>'Evolution_abattages-total.bovin'!$Q$14:$Q$25</c:f>
              <c:numCache>
                <c:formatCode>#,##0</c:formatCode>
                <c:ptCount val="12"/>
                <c:pt idx="0">
                  <c:v>8625.0819999999985</c:v>
                </c:pt>
                <c:pt idx="1">
                  <c:v>7678.8796000000002</c:v>
                </c:pt>
                <c:pt idx="2">
                  <c:v>9109.7815999999984</c:v>
                </c:pt>
                <c:pt idx="3">
                  <c:v>8508.9716000000008</c:v>
                </c:pt>
                <c:pt idx="4">
                  <c:v>8690.9709999999995</c:v>
                </c:pt>
                <c:pt idx="5">
                  <c:v>8504.1509999999998</c:v>
                </c:pt>
                <c:pt idx="6">
                  <c:v>8290.2294000000002</c:v>
                </c:pt>
                <c:pt idx="7">
                  <c:v>8572.7543999999998</c:v>
                </c:pt>
                <c:pt idx="8">
                  <c:v>8782.3611999999994</c:v>
                </c:pt>
                <c:pt idx="9">
                  <c:v>9195.1677999999993</c:v>
                </c:pt>
                <c:pt idx="10">
                  <c:v>8671.9030000000002</c:v>
                </c:pt>
                <c:pt idx="11">
                  <c:v>8218.0353999999988</c:v>
                </c:pt>
              </c:numCache>
            </c:numRef>
          </c:val>
          <c:smooth val="0"/>
          <c:extLst>
            <c:ext xmlns:c16="http://schemas.microsoft.com/office/drawing/2014/chart" uri="{C3380CC4-5D6E-409C-BE32-E72D297353CC}">
              <c16:uniqueId val="{00000003-3414-4A5B-89E2-D127FFF20C4B}"/>
            </c:ext>
          </c:extLst>
        </c:ser>
        <c:dLbls>
          <c:showLegendKey val="0"/>
          <c:showVal val="0"/>
          <c:showCatName val="0"/>
          <c:showSerName val="0"/>
          <c:showPercent val="0"/>
          <c:showBubbleSize val="0"/>
        </c:dLbls>
        <c:marker val="1"/>
        <c:smooth val="0"/>
        <c:axId val="1602955024"/>
        <c:axId val="1"/>
      </c:lineChart>
      <c:catAx>
        <c:axId val="1602955024"/>
        <c:scaling>
          <c:orientation val="minMax"/>
        </c:scaling>
        <c:delete val="0"/>
        <c:axPos val="b"/>
        <c:numFmt formatCode="General" sourceLinked="1"/>
        <c:majorTickMark val="out"/>
        <c:minorTickMark val="none"/>
        <c:tickLblPos val="nextTo"/>
        <c:spPr>
          <a:ln w="12700">
            <a:solidFill>
              <a:srgbClr val="999999"/>
            </a:solidFill>
            <a:prstDash val="solid"/>
          </a:ln>
        </c:spPr>
        <c:txPr>
          <a:bodyPr rot="0" vert="horz"/>
          <a:lstStyle/>
          <a:p>
            <a:pPr>
              <a:defRPr sz="900" b="0" i="0" u="none" strike="noStrike" baseline="0">
                <a:solidFill>
                  <a:srgbClr val="000000"/>
                </a:solidFill>
                <a:latin typeface="Marianne" panose="02000000000000000000" pitchFamily="50" charset="0"/>
                <a:ea typeface="Arial"/>
                <a:cs typeface="Arial"/>
              </a:defRPr>
            </a:pPr>
            <a:endParaRPr lang="fr-FR"/>
          </a:p>
        </c:txPr>
        <c:crossAx val="1"/>
        <c:crosses val="autoZero"/>
        <c:auto val="1"/>
        <c:lblAlgn val="ctr"/>
        <c:lblOffset val="100"/>
        <c:noMultiLvlLbl val="0"/>
      </c:catAx>
      <c:valAx>
        <c:axId val="1"/>
        <c:scaling>
          <c:orientation val="minMax"/>
          <c:max val="10000"/>
          <c:min val="0"/>
        </c:scaling>
        <c:delete val="0"/>
        <c:axPos val="l"/>
        <c:majorGridlines>
          <c:spPr>
            <a:ln w="12700">
              <a:solidFill>
                <a:srgbClr val="999999"/>
              </a:solidFill>
              <a:prstDash val="sysDash"/>
            </a:ln>
          </c:spPr>
        </c:majorGridlines>
        <c:numFmt formatCode="#,##0" sourceLinked="1"/>
        <c:majorTickMark val="out"/>
        <c:minorTickMark val="none"/>
        <c:tickLblPos val="nextTo"/>
        <c:spPr>
          <a:ln w="25400">
            <a:solidFill>
              <a:srgbClr val="999999"/>
            </a:solidFill>
            <a:prstDash val="solid"/>
          </a:ln>
        </c:spPr>
        <c:txPr>
          <a:bodyPr rot="0" vert="horz"/>
          <a:lstStyle/>
          <a:p>
            <a:pPr>
              <a:defRPr sz="900" b="0" i="0" u="none" strike="noStrike" baseline="0">
                <a:solidFill>
                  <a:srgbClr val="000000"/>
                </a:solidFill>
                <a:latin typeface="Marianne" panose="02000000000000000000" pitchFamily="50" charset="0"/>
                <a:ea typeface="Arial"/>
                <a:cs typeface="Arial"/>
              </a:defRPr>
            </a:pPr>
            <a:endParaRPr lang="fr-FR"/>
          </a:p>
        </c:txPr>
        <c:crossAx val="1602955024"/>
        <c:crossesAt val="1"/>
        <c:crossBetween val="between"/>
        <c:majorUnit val="2000"/>
      </c:valAx>
      <c:spPr>
        <a:noFill/>
        <a:ln w="25400">
          <a:noFill/>
        </a:ln>
      </c:spPr>
    </c:plotArea>
    <c:legend>
      <c:legendPos val="r"/>
      <c:layout>
        <c:manualLayout>
          <c:xMode val="edge"/>
          <c:yMode val="edge"/>
          <c:x val="6.2969577255544348E-2"/>
          <c:y val="0.82284538756979697"/>
          <c:w val="0.87794967863184803"/>
          <c:h val="0.17715479784685353"/>
        </c:manualLayout>
      </c:layout>
      <c:overlay val="0"/>
      <c:spPr>
        <a:noFill/>
        <a:ln w="25400">
          <a:noFill/>
        </a:ln>
      </c:spPr>
      <c:txPr>
        <a:bodyPr/>
        <a:lstStyle/>
        <a:p>
          <a:pPr>
            <a:defRPr sz="900" b="0" i="0" u="none" strike="noStrike" baseline="0">
              <a:solidFill>
                <a:srgbClr val="000000"/>
              </a:solidFill>
              <a:latin typeface="Marianne"/>
              <a:ea typeface="Marianne"/>
              <a:cs typeface="Marianne"/>
            </a:defRPr>
          </a:pPr>
          <a:endParaRPr lang="fr-FR"/>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51180555555555551" footer="0.5118055555555555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77665317210568"/>
          <c:y val="0.13994231930250139"/>
          <c:w val="0.83606007244396319"/>
          <c:h val="0.55460550251679308"/>
        </c:manualLayout>
      </c:layout>
      <c:barChart>
        <c:barDir val="col"/>
        <c:grouping val="clustered"/>
        <c:varyColors val="0"/>
        <c:ser>
          <c:idx val="2"/>
          <c:order val="0"/>
          <c:tx>
            <c:strRef>
              <c:f>Evol_abattages_total_vaches!$R$12</c:f>
              <c:strCache>
                <c:ptCount val="1"/>
                <c:pt idx="0">
                  <c:v>2020</c:v>
                </c:pt>
              </c:strCache>
            </c:strRef>
          </c:tx>
          <c:spPr>
            <a:solidFill>
              <a:schemeClr val="accent6">
                <a:lumMod val="40000"/>
                <a:lumOff val="60000"/>
              </a:schemeClr>
            </a:solidFill>
            <a:ln w="25400">
              <a:noFill/>
            </a:ln>
          </c:spPr>
          <c:invertIfNegative val="0"/>
          <c:cat>
            <c:strRef>
              <c:f>Evol_abattages_total_vaches!$P$14:$P$25</c:f>
              <c:strCache>
                <c:ptCount val="12"/>
                <c:pt idx="0">
                  <c:v>janv</c:v>
                </c:pt>
                <c:pt idx="1">
                  <c:v>fév</c:v>
                </c:pt>
                <c:pt idx="2">
                  <c:v>mars</c:v>
                </c:pt>
                <c:pt idx="3">
                  <c:v>avril</c:v>
                </c:pt>
                <c:pt idx="4">
                  <c:v>mai</c:v>
                </c:pt>
                <c:pt idx="5">
                  <c:v>juin</c:v>
                </c:pt>
                <c:pt idx="6">
                  <c:v>juil</c:v>
                </c:pt>
                <c:pt idx="7">
                  <c:v>août</c:v>
                </c:pt>
                <c:pt idx="8">
                  <c:v>sept</c:v>
                </c:pt>
                <c:pt idx="9">
                  <c:v>oct</c:v>
                </c:pt>
                <c:pt idx="10">
                  <c:v>nov</c:v>
                </c:pt>
                <c:pt idx="11">
                  <c:v>déc</c:v>
                </c:pt>
              </c:strCache>
            </c:strRef>
          </c:cat>
          <c:val>
            <c:numRef>
              <c:f>Evol_abattages_total_vaches!$R$14:$R$25</c:f>
              <c:numCache>
                <c:formatCode>#,##0</c:formatCode>
                <c:ptCount val="12"/>
                <c:pt idx="0">
                  <c:v>4316.2120000000004</c:v>
                </c:pt>
                <c:pt idx="1">
                  <c:v>3568.8310000000001</c:v>
                </c:pt>
                <c:pt idx="2">
                  <c:v>3671.9859999999999</c:v>
                </c:pt>
                <c:pt idx="3">
                  <c:v>3933.346</c:v>
                </c:pt>
                <c:pt idx="4">
                  <c:v>3546.123</c:v>
                </c:pt>
                <c:pt idx="5">
                  <c:v>3785.0169999999998</c:v>
                </c:pt>
                <c:pt idx="6">
                  <c:v>4118.835</c:v>
                </c:pt>
                <c:pt idx="7">
                  <c:v>3798.6750000000002</c:v>
                </c:pt>
                <c:pt idx="8">
                  <c:v>3845.7690000000002</c:v>
                </c:pt>
                <c:pt idx="9">
                  <c:v>3944.7370000000001</c:v>
                </c:pt>
                <c:pt idx="10">
                  <c:v>3645.7579999999998</c:v>
                </c:pt>
                <c:pt idx="11">
                  <c:v>4050.1260000000002</c:v>
                </c:pt>
              </c:numCache>
            </c:numRef>
          </c:val>
          <c:extLst>
            <c:ext xmlns:c16="http://schemas.microsoft.com/office/drawing/2014/chart" uri="{C3380CC4-5D6E-409C-BE32-E72D297353CC}">
              <c16:uniqueId val="{00000000-BCBA-4D5F-B2B2-A6A10EC6FD48}"/>
            </c:ext>
          </c:extLst>
        </c:ser>
        <c:ser>
          <c:idx val="3"/>
          <c:order val="1"/>
          <c:tx>
            <c:strRef>
              <c:f>Evol_abattages_total_vaches!$S$12</c:f>
              <c:strCache>
                <c:ptCount val="1"/>
                <c:pt idx="0">
                  <c:v>2021</c:v>
                </c:pt>
              </c:strCache>
            </c:strRef>
          </c:tx>
          <c:spPr>
            <a:solidFill>
              <a:schemeClr val="accent1">
                <a:lumMod val="60000"/>
                <a:lumOff val="40000"/>
              </a:schemeClr>
            </a:solidFill>
          </c:spPr>
          <c:invertIfNegative val="0"/>
          <c:cat>
            <c:strRef>
              <c:f>Evol_abattages_total_vaches!$P$14:$P$25</c:f>
              <c:strCache>
                <c:ptCount val="12"/>
                <c:pt idx="0">
                  <c:v>janv</c:v>
                </c:pt>
                <c:pt idx="1">
                  <c:v>fév</c:v>
                </c:pt>
                <c:pt idx="2">
                  <c:v>mars</c:v>
                </c:pt>
                <c:pt idx="3">
                  <c:v>avril</c:v>
                </c:pt>
                <c:pt idx="4">
                  <c:v>mai</c:v>
                </c:pt>
                <c:pt idx="5">
                  <c:v>juin</c:v>
                </c:pt>
                <c:pt idx="6">
                  <c:v>juil</c:v>
                </c:pt>
                <c:pt idx="7">
                  <c:v>août</c:v>
                </c:pt>
                <c:pt idx="8">
                  <c:v>sept</c:v>
                </c:pt>
                <c:pt idx="9">
                  <c:v>oct</c:v>
                </c:pt>
                <c:pt idx="10">
                  <c:v>nov</c:v>
                </c:pt>
                <c:pt idx="11">
                  <c:v>déc</c:v>
                </c:pt>
              </c:strCache>
            </c:strRef>
          </c:cat>
          <c:val>
            <c:numRef>
              <c:f>Evol_abattages_total_vaches!$S$14:$S$25</c:f>
              <c:numCache>
                <c:formatCode>#,##0</c:formatCode>
                <c:ptCount val="12"/>
                <c:pt idx="0">
                  <c:v>3710.06</c:v>
                </c:pt>
                <c:pt idx="1">
                  <c:v>3436.384</c:v>
                </c:pt>
                <c:pt idx="2">
                  <c:v>4059.0879999999997</c:v>
                </c:pt>
                <c:pt idx="3">
                  <c:v>3713.2950000000001</c:v>
                </c:pt>
                <c:pt idx="4">
                  <c:v>3509.0189999999998</c:v>
                </c:pt>
                <c:pt idx="5">
                  <c:v>3823.1590000000001</c:v>
                </c:pt>
                <c:pt idx="6">
                  <c:v>3813.317</c:v>
                </c:pt>
                <c:pt idx="7">
                  <c:v>3728.837</c:v>
                </c:pt>
                <c:pt idx="8">
                  <c:v>3958.5740000000001</c:v>
                </c:pt>
                <c:pt idx="9">
                  <c:v>3852.18</c:v>
                </c:pt>
                <c:pt idx="10">
                  <c:v>4123.2719999999999</c:v>
                </c:pt>
                <c:pt idx="11">
                  <c:v>3990.12</c:v>
                </c:pt>
              </c:numCache>
            </c:numRef>
          </c:val>
          <c:extLst>
            <c:ext xmlns:c16="http://schemas.microsoft.com/office/drawing/2014/chart" uri="{C3380CC4-5D6E-409C-BE32-E72D297353CC}">
              <c16:uniqueId val="{00000001-BCBA-4D5F-B2B2-A6A10EC6FD48}"/>
            </c:ext>
          </c:extLst>
        </c:ser>
        <c:ser>
          <c:idx val="1"/>
          <c:order val="2"/>
          <c:tx>
            <c:strRef>
              <c:f>Evol_abattages_total_vaches!$T$12</c:f>
              <c:strCache>
                <c:ptCount val="1"/>
                <c:pt idx="0">
                  <c:v>2022</c:v>
                </c:pt>
              </c:strCache>
            </c:strRef>
          </c:tx>
          <c:spPr>
            <a:solidFill>
              <a:schemeClr val="accent1">
                <a:lumMod val="75000"/>
              </a:schemeClr>
            </a:solidFill>
          </c:spPr>
          <c:invertIfNegative val="0"/>
          <c:val>
            <c:numRef>
              <c:f>Evol_abattages_total_vaches!$T$14:$T$25</c:f>
              <c:numCache>
                <c:formatCode>#,##0</c:formatCode>
                <c:ptCount val="12"/>
                <c:pt idx="0">
                  <c:v>3520.444</c:v>
                </c:pt>
                <c:pt idx="1">
                  <c:v>3288.4189999999999</c:v>
                </c:pt>
                <c:pt idx="2">
                  <c:v>4016.1679999999997</c:v>
                </c:pt>
                <c:pt idx="3">
                  <c:v>3660.4749999999999</c:v>
                </c:pt>
                <c:pt idx="4">
                  <c:v>3632.4179999999997</c:v>
                </c:pt>
                <c:pt idx="5">
                  <c:v>3744.1260000000002</c:v>
                </c:pt>
                <c:pt idx="6">
                  <c:v>3548.6419999999998</c:v>
                </c:pt>
                <c:pt idx="7">
                  <c:v>3909.308</c:v>
                </c:pt>
                <c:pt idx="8">
                  <c:v>3756.9380000000001</c:v>
                </c:pt>
                <c:pt idx="9">
                  <c:v>3389.4609999999998</c:v>
                </c:pt>
                <c:pt idx="10">
                  <c:v>3730.9770000000003</c:v>
                </c:pt>
                <c:pt idx="11">
                  <c:v>3394.7400000000002</c:v>
                </c:pt>
              </c:numCache>
            </c:numRef>
          </c:val>
          <c:extLst>
            <c:ext xmlns:c16="http://schemas.microsoft.com/office/drawing/2014/chart" uri="{C3380CC4-5D6E-409C-BE32-E72D297353CC}">
              <c16:uniqueId val="{00000000-C976-4391-BA89-E05619CCFCBD}"/>
            </c:ext>
          </c:extLst>
        </c:ser>
        <c:ser>
          <c:idx val="4"/>
          <c:order val="3"/>
          <c:tx>
            <c:strRef>
              <c:f>Evol_abattages_total_vaches!$U$12</c:f>
              <c:strCache>
                <c:ptCount val="1"/>
                <c:pt idx="0">
                  <c:v>2023</c:v>
                </c:pt>
              </c:strCache>
            </c:strRef>
          </c:tx>
          <c:spPr>
            <a:solidFill>
              <a:schemeClr val="accent2"/>
            </a:solidFill>
          </c:spPr>
          <c:invertIfNegative val="0"/>
          <c:val>
            <c:numRef>
              <c:f>Evol_abattages_total_vaches!$U$14:$U$25</c:f>
              <c:numCache>
                <c:formatCode>#,##0</c:formatCode>
                <c:ptCount val="12"/>
                <c:pt idx="0">
                  <c:v>3447.99</c:v>
                </c:pt>
                <c:pt idx="1">
                  <c:v>3158.386</c:v>
                </c:pt>
                <c:pt idx="2">
                  <c:v>3700.95</c:v>
                </c:pt>
                <c:pt idx="3">
                  <c:v>2970.1770000000001</c:v>
                </c:pt>
                <c:pt idx="4">
                  <c:v>3070.97</c:v>
                </c:pt>
                <c:pt idx="5">
                  <c:v>3175.3310000000001</c:v>
                </c:pt>
                <c:pt idx="6">
                  <c:v>2843.1089999999999</c:v>
                </c:pt>
                <c:pt idx="7">
                  <c:v>3153.0990000000002</c:v>
                </c:pt>
                <c:pt idx="8">
                  <c:v>3013.1039999999998</c:v>
                </c:pt>
                <c:pt idx="9">
                  <c:v>3144.7939999999999</c:v>
                </c:pt>
                <c:pt idx="10">
                  <c:v>3179.6990000000001</c:v>
                </c:pt>
              </c:numCache>
            </c:numRef>
          </c:val>
          <c:extLst>
            <c:ext xmlns:c16="http://schemas.microsoft.com/office/drawing/2014/chart" uri="{C3380CC4-5D6E-409C-BE32-E72D297353CC}">
              <c16:uniqueId val="{00000002-BCBA-4D5F-B2B2-A6A10EC6FD48}"/>
            </c:ext>
          </c:extLst>
        </c:ser>
        <c:dLbls>
          <c:showLegendKey val="0"/>
          <c:showVal val="0"/>
          <c:showCatName val="0"/>
          <c:showSerName val="0"/>
          <c:showPercent val="0"/>
          <c:showBubbleSize val="0"/>
        </c:dLbls>
        <c:gapWidth val="150"/>
        <c:axId val="1604742224"/>
        <c:axId val="1"/>
      </c:barChart>
      <c:lineChart>
        <c:grouping val="standard"/>
        <c:varyColors val="0"/>
        <c:ser>
          <c:idx val="0"/>
          <c:order val="4"/>
          <c:tx>
            <c:strRef>
              <c:f>Evol_abattages_total_vaches!$Q$12</c:f>
              <c:strCache>
                <c:ptCount val="1"/>
                <c:pt idx="0">
                  <c:v>Moyenne 2015-2019</c:v>
                </c:pt>
              </c:strCache>
            </c:strRef>
          </c:tx>
          <c:spPr>
            <a:ln>
              <a:solidFill>
                <a:srgbClr val="C00000"/>
              </a:solidFill>
              <a:prstDash val="sysDash"/>
            </a:ln>
          </c:spPr>
          <c:marker>
            <c:symbol val="none"/>
          </c:marker>
          <c:cat>
            <c:strRef>
              <c:f>Evol_abattages_total_vaches!$P$14:$P$25</c:f>
              <c:strCache>
                <c:ptCount val="12"/>
                <c:pt idx="0">
                  <c:v>janv</c:v>
                </c:pt>
                <c:pt idx="1">
                  <c:v>fév</c:v>
                </c:pt>
                <c:pt idx="2">
                  <c:v>mars</c:v>
                </c:pt>
                <c:pt idx="3">
                  <c:v>avril</c:v>
                </c:pt>
                <c:pt idx="4">
                  <c:v>mai</c:v>
                </c:pt>
                <c:pt idx="5">
                  <c:v>juin</c:v>
                </c:pt>
                <c:pt idx="6">
                  <c:v>juil</c:v>
                </c:pt>
                <c:pt idx="7">
                  <c:v>août</c:v>
                </c:pt>
                <c:pt idx="8">
                  <c:v>sept</c:v>
                </c:pt>
                <c:pt idx="9">
                  <c:v>oct</c:v>
                </c:pt>
                <c:pt idx="10">
                  <c:v>nov</c:v>
                </c:pt>
                <c:pt idx="11">
                  <c:v>déc</c:v>
                </c:pt>
              </c:strCache>
            </c:strRef>
          </c:cat>
          <c:val>
            <c:numRef>
              <c:f>Evol_abattages_total_vaches!$Q$14:$Q$25</c:f>
              <c:numCache>
                <c:formatCode>#,##0</c:formatCode>
                <c:ptCount val="12"/>
                <c:pt idx="0">
                  <c:v>4428.8052000000007</c:v>
                </c:pt>
                <c:pt idx="1">
                  <c:v>3814.5161999999996</c:v>
                </c:pt>
                <c:pt idx="2">
                  <c:v>4555.38</c:v>
                </c:pt>
                <c:pt idx="3">
                  <c:v>4130.0765999999994</c:v>
                </c:pt>
                <c:pt idx="4">
                  <c:v>4039.4937999999993</c:v>
                </c:pt>
                <c:pt idx="5">
                  <c:v>4113.6046000000006</c:v>
                </c:pt>
                <c:pt idx="6">
                  <c:v>4197.154199999999</c:v>
                </c:pt>
                <c:pt idx="7">
                  <c:v>4343.3171999999995</c:v>
                </c:pt>
                <c:pt idx="8">
                  <c:v>4413.9108000000006</c:v>
                </c:pt>
                <c:pt idx="9">
                  <c:v>4574.5945999999994</c:v>
                </c:pt>
                <c:pt idx="10">
                  <c:v>4484.5618000000004</c:v>
                </c:pt>
                <c:pt idx="11">
                  <c:v>4151.7964000000002</c:v>
                </c:pt>
              </c:numCache>
            </c:numRef>
          </c:val>
          <c:smooth val="0"/>
          <c:extLst>
            <c:ext xmlns:c16="http://schemas.microsoft.com/office/drawing/2014/chart" uri="{C3380CC4-5D6E-409C-BE32-E72D297353CC}">
              <c16:uniqueId val="{00000003-BCBA-4D5F-B2B2-A6A10EC6FD48}"/>
            </c:ext>
          </c:extLst>
        </c:ser>
        <c:dLbls>
          <c:showLegendKey val="0"/>
          <c:showVal val="0"/>
          <c:showCatName val="0"/>
          <c:showSerName val="0"/>
          <c:showPercent val="0"/>
          <c:showBubbleSize val="0"/>
        </c:dLbls>
        <c:marker val="1"/>
        <c:smooth val="0"/>
        <c:axId val="1604742224"/>
        <c:axId val="1"/>
      </c:lineChart>
      <c:catAx>
        <c:axId val="1604742224"/>
        <c:scaling>
          <c:orientation val="minMax"/>
        </c:scaling>
        <c:delete val="0"/>
        <c:axPos val="b"/>
        <c:title>
          <c:tx>
            <c:rich>
              <a:bodyPr/>
              <a:lstStyle/>
              <a:p>
                <a:pPr>
                  <a:defRPr sz="1000" b="0" i="0" u="none" strike="noStrike" baseline="0">
                    <a:solidFill>
                      <a:srgbClr val="000000"/>
                    </a:solidFill>
                    <a:latin typeface="Marianne" panose="02000000000000000000" pitchFamily="50" charset="0"/>
                    <a:ea typeface="Arial"/>
                    <a:cs typeface="Arial"/>
                  </a:defRPr>
                </a:pPr>
                <a:r>
                  <a:rPr lang="fr-FR" sz="1000" b="0" i="0" baseline="0">
                    <a:effectLst/>
                  </a:rPr>
                  <a:t>Volume en Tonnes Equivalent Carcasse</a:t>
                </a:r>
                <a:endParaRPr lang="fr-FR" sz="1000">
                  <a:effectLst/>
                </a:endParaRPr>
              </a:p>
            </c:rich>
          </c:tx>
          <c:layout>
            <c:manualLayout>
              <c:xMode val="edge"/>
              <c:yMode val="edge"/>
              <c:x val="3.0457379743419923E-2"/>
              <c:y val="3.2441761900385016E-2"/>
            </c:manualLayout>
          </c:layout>
          <c:overlay val="0"/>
          <c:spPr>
            <a:noFill/>
            <a:ln w="25400">
              <a:noFill/>
            </a:ln>
          </c:spPr>
        </c:title>
        <c:numFmt formatCode="General" sourceLinked="1"/>
        <c:majorTickMark val="out"/>
        <c:minorTickMark val="none"/>
        <c:tickLblPos val="nextTo"/>
        <c:spPr>
          <a:ln w="12700">
            <a:solidFill>
              <a:srgbClr val="999999"/>
            </a:solidFill>
            <a:prstDash val="solid"/>
          </a:ln>
        </c:spPr>
        <c:txPr>
          <a:bodyPr rot="0" vert="horz"/>
          <a:lstStyle/>
          <a:p>
            <a:pPr>
              <a:defRPr sz="900" b="0" i="0" u="none" strike="noStrike" baseline="0">
                <a:solidFill>
                  <a:srgbClr val="000000"/>
                </a:solidFill>
                <a:latin typeface="Marianne" panose="02000000000000000000" pitchFamily="50" charset="0"/>
                <a:ea typeface="Arial"/>
                <a:cs typeface="Arial"/>
              </a:defRPr>
            </a:pPr>
            <a:endParaRPr lang="fr-FR"/>
          </a:p>
        </c:txPr>
        <c:crossAx val="1"/>
        <c:crosses val="autoZero"/>
        <c:auto val="1"/>
        <c:lblAlgn val="ctr"/>
        <c:lblOffset val="100"/>
        <c:noMultiLvlLbl val="0"/>
      </c:catAx>
      <c:valAx>
        <c:axId val="1"/>
        <c:scaling>
          <c:orientation val="minMax"/>
          <c:max val="5000"/>
        </c:scaling>
        <c:delete val="0"/>
        <c:axPos val="l"/>
        <c:majorGridlines>
          <c:spPr>
            <a:ln w="12700">
              <a:solidFill>
                <a:srgbClr val="999999"/>
              </a:solidFill>
              <a:prstDash val="sysDash"/>
            </a:ln>
          </c:spPr>
        </c:majorGridlines>
        <c:numFmt formatCode="#,##0" sourceLinked="1"/>
        <c:majorTickMark val="out"/>
        <c:minorTickMark val="none"/>
        <c:tickLblPos val="nextTo"/>
        <c:spPr>
          <a:ln w="12700">
            <a:solidFill>
              <a:srgbClr val="999999"/>
            </a:solidFill>
            <a:prstDash val="solid"/>
          </a:ln>
        </c:spPr>
        <c:txPr>
          <a:bodyPr rot="0" vert="horz"/>
          <a:lstStyle/>
          <a:p>
            <a:pPr>
              <a:defRPr sz="900" b="0" i="0" u="none" strike="noStrike" baseline="0">
                <a:solidFill>
                  <a:srgbClr val="000000"/>
                </a:solidFill>
                <a:latin typeface="Marianne" panose="02000000000000000000" pitchFamily="50" charset="0"/>
                <a:ea typeface="Arial"/>
                <a:cs typeface="Arial"/>
              </a:defRPr>
            </a:pPr>
            <a:endParaRPr lang="fr-FR"/>
          </a:p>
        </c:txPr>
        <c:crossAx val="1604742224"/>
        <c:crossesAt val="1"/>
        <c:crossBetween val="between"/>
        <c:majorUnit val="1000"/>
        <c:minorUnit val="300"/>
      </c:valAx>
      <c:spPr>
        <a:noFill/>
        <a:ln w="25400">
          <a:noFill/>
        </a:ln>
      </c:spPr>
    </c:plotArea>
    <c:legend>
      <c:legendPos val="r"/>
      <c:layout>
        <c:manualLayout>
          <c:xMode val="edge"/>
          <c:yMode val="edge"/>
          <c:x val="7.7575293742487797E-2"/>
          <c:y val="0.84481918359426855"/>
          <c:w val="0.75911570757806235"/>
          <c:h val="0.15518065944245682"/>
        </c:manualLayout>
      </c:layout>
      <c:overlay val="0"/>
      <c:spPr>
        <a:noFill/>
        <a:ln w="25400">
          <a:noFill/>
        </a:ln>
      </c:spPr>
      <c:txPr>
        <a:bodyPr/>
        <a:lstStyle/>
        <a:p>
          <a:pPr>
            <a:defRPr sz="900" b="0" i="0" u="none" strike="noStrike" baseline="0">
              <a:solidFill>
                <a:srgbClr val="000000"/>
              </a:solidFill>
              <a:latin typeface="Marianne" panose="02000000000000000000" pitchFamily="50" charset="0"/>
              <a:ea typeface="Arial"/>
              <a:cs typeface="Arial"/>
            </a:defRPr>
          </a:pPr>
          <a:endParaRPr lang="fr-FR"/>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51180555555555551" footer="0.51180555555555551"/>
    <c:pageSetup firstPageNumber="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Marianne"/>
                <a:ea typeface="Marianne"/>
                <a:cs typeface="Marianne"/>
              </a:defRPr>
            </a:pPr>
            <a:r>
              <a:rPr lang="fr-FR"/>
              <a:t>Prix €/kg de carcasse</a:t>
            </a:r>
          </a:p>
        </c:rich>
      </c:tx>
      <c:layout>
        <c:manualLayout>
          <c:xMode val="edge"/>
          <c:yMode val="edge"/>
          <c:x val="5.138491140564725E-2"/>
          <c:y val="2.1903426455254737E-2"/>
        </c:manualLayout>
      </c:layout>
      <c:overlay val="0"/>
    </c:title>
    <c:autoTitleDeleted val="0"/>
    <c:plotArea>
      <c:layout>
        <c:manualLayout>
          <c:layoutTarget val="inner"/>
          <c:xMode val="edge"/>
          <c:yMode val="edge"/>
          <c:x val="8.8102162729879155E-2"/>
          <c:y val="0.10094985961340001"/>
          <c:w val="0.88190299762178748"/>
          <c:h val="0.62147212405741303"/>
        </c:manualLayout>
      </c:layout>
      <c:lineChart>
        <c:grouping val="standard"/>
        <c:varyColors val="0"/>
        <c:ser>
          <c:idx val="3"/>
          <c:order val="0"/>
          <c:tx>
            <c:strRef>
              <c:f>'cotations_Vaches_reformeO et P'!$C$12</c:f>
              <c:strCache>
                <c:ptCount val="1"/>
                <c:pt idx="0">
                  <c:v>Moyenne 2018-2020</c:v>
                </c:pt>
              </c:strCache>
            </c:strRef>
          </c:tx>
          <c:spPr>
            <a:ln w="25400">
              <a:solidFill>
                <a:srgbClr val="ED7D31">
                  <a:lumMod val="50000"/>
                </a:srgbClr>
              </a:solidFill>
              <a:prstDash val="sysDash"/>
            </a:ln>
          </c:spPr>
          <c:marker>
            <c:symbol val="none"/>
          </c:marker>
          <c:cat>
            <c:numRef>
              <c:f>'cotations_Vaches_reformeO et P'!$B$13:$B$64</c:f>
              <c:numCache>
                <c:formatCode>#"   "</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'cotations_Vaches_reformeO et P'!$C$13:$C$64</c:f>
              <c:numCache>
                <c:formatCode>#,##0.00</c:formatCode>
                <c:ptCount val="52"/>
                <c:pt idx="0">
                  <c:v>3.1966666666666668</c:v>
                </c:pt>
                <c:pt idx="1">
                  <c:v>3.1700000000000004</c:v>
                </c:pt>
                <c:pt idx="2">
                  <c:v>3.1766666666666663</c:v>
                </c:pt>
                <c:pt idx="3">
                  <c:v>3.2233333333333332</c:v>
                </c:pt>
                <c:pt idx="4">
                  <c:v>3.2266666666666666</c:v>
                </c:pt>
                <c:pt idx="5">
                  <c:v>3.2133333333333334</c:v>
                </c:pt>
                <c:pt idx="6">
                  <c:v>3.2033333333333331</c:v>
                </c:pt>
                <c:pt idx="7">
                  <c:v>3.19</c:v>
                </c:pt>
                <c:pt idx="8">
                  <c:v>3.2266666666666666</c:v>
                </c:pt>
                <c:pt idx="9">
                  <c:v>3.2566666666666664</c:v>
                </c:pt>
                <c:pt idx="10">
                  <c:v>3.2833333333333332</c:v>
                </c:pt>
                <c:pt idx="11">
                  <c:v>3.293333333333333</c:v>
                </c:pt>
                <c:pt idx="12">
                  <c:v>3.2733333333333334</c:v>
                </c:pt>
                <c:pt idx="13">
                  <c:v>3.2633333333333336</c:v>
                </c:pt>
                <c:pt idx="14">
                  <c:v>3.23</c:v>
                </c:pt>
                <c:pt idx="15">
                  <c:v>3.2266666666666666</c:v>
                </c:pt>
                <c:pt idx="16">
                  <c:v>3.2233333333333332</c:v>
                </c:pt>
                <c:pt idx="17">
                  <c:v>3.2666666666666671</c:v>
                </c:pt>
                <c:pt idx="18">
                  <c:v>3.2666666666666671</c:v>
                </c:pt>
                <c:pt idx="19">
                  <c:v>3.2766666666666668</c:v>
                </c:pt>
                <c:pt idx="20">
                  <c:v>3.3266666666666667</c:v>
                </c:pt>
                <c:pt idx="21">
                  <c:v>3.3366666666666664</c:v>
                </c:pt>
                <c:pt idx="22">
                  <c:v>3.3566666666666669</c:v>
                </c:pt>
                <c:pt idx="23">
                  <c:v>3.3200000000000003</c:v>
                </c:pt>
                <c:pt idx="24">
                  <c:v>3.3233333333333337</c:v>
                </c:pt>
                <c:pt idx="25">
                  <c:v>3.3266666666666667</c:v>
                </c:pt>
                <c:pt idx="26">
                  <c:v>3.35</c:v>
                </c:pt>
                <c:pt idx="27">
                  <c:v>3.34</c:v>
                </c:pt>
                <c:pt idx="28">
                  <c:v>3.3466666666666671</c:v>
                </c:pt>
                <c:pt idx="29">
                  <c:v>3.3533333333333335</c:v>
                </c:pt>
                <c:pt idx="30">
                  <c:v>3.3166666666666664</c:v>
                </c:pt>
                <c:pt idx="31">
                  <c:v>3.3000000000000003</c:v>
                </c:pt>
                <c:pt idx="32">
                  <c:v>3.3033333333333332</c:v>
                </c:pt>
                <c:pt idx="33">
                  <c:v>3.2933333333333334</c:v>
                </c:pt>
                <c:pt idx="34">
                  <c:v>3.2866666666666666</c:v>
                </c:pt>
                <c:pt idx="35">
                  <c:v>3.2933333333333334</c:v>
                </c:pt>
                <c:pt idx="36">
                  <c:v>3.3366666666666664</c:v>
                </c:pt>
                <c:pt idx="37">
                  <c:v>3.27</c:v>
                </c:pt>
                <c:pt idx="38">
                  <c:v>3.2866666666666666</c:v>
                </c:pt>
                <c:pt idx="39">
                  <c:v>3.2466666666666666</c:v>
                </c:pt>
                <c:pt idx="40">
                  <c:v>3.25</c:v>
                </c:pt>
                <c:pt idx="41">
                  <c:v>3.2099999999999995</c:v>
                </c:pt>
                <c:pt idx="42">
                  <c:v>3.2066666666666666</c:v>
                </c:pt>
                <c:pt idx="43">
                  <c:v>3.1799999999999997</c:v>
                </c:pt>
                <c:pt idx="44">
                  <c:v>3.1433333333333331</c:v>
                </c:pt>
                <c:pt idx="45">
                  <c:v>3.1366666666666667</c:v>
                </c:pt>
                <c:pt idx="46">
                  <c:v>3.0866666666666664</c:v>
                </c:pt>
                <c:pt idx="47">
                  <c:v>3.0999999999999996</c:v>
                </c:pt>
                <c:pt idx="48">
                  <c:v>3.0966666666666671</c:v>
                </c:pt>
                <c:pt idx="49">
                  <c:v>3.0966666666666662</c:v>
                </c:pt>
                <c:pt idx="50">
                  <c:v>3.1</c:v>
                </c:pt>
                <c:pt idx="51">
                  <c:v>3.1366666666666667</c:v>
                </c:pt>
              </c:numCache>
            </c:numRef>
          </c:val>
          <c:smooth val="0"/>
          <c:extLst>
            <c:ext xmlns:c16="http://schemas.microsoft.com/office/drawing/2014/chart" uri="{C3380CC4-5D6E-409C-BE32-E72D297353CC}">
              <c16:uniqueId val="{00000000-738C-4467-B246-AD00DB2EA9B2}"/>
            </c:ext>
          </c:extLst>
        </c:ser>
        <c:ser>
          <c:idx val="0"/>
          <c:order val="1"/>
          <c:tx>
            <c:strRef>
              <c:f>'cotations_Vaches_reformeO et P'!$D$12</c:f>
              <c:strCache>
                <c:ptCount val="1"/>
                <c:pt idx="0">
                  <c:v>2021</c:v>
                </c:pt>
              </c:strCache>
            </c:strRef>
          </c:tx>
          <c:spPr>
            <a:ln w="25400">
              <a:solidFill>
                <a:srgbClr val="5B9BD5">
                  <a:lumMod val="75000"/>
                </a:srgbClr>
              </a:solidFill>
            </a:ln>
          </c:spPr>
          <c:marker>
            <c:symbol val="none"/>
          </c:marker>
          <c:cat>
            <c:numRef>
              <c:f>'cotations_Vaches_reformeO et P'!$B$13:$B$64</c:f>
              <c:numCache>
                <c:formatCode>#"   "</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'cotations_Vaches_reformeO et P'!$D$13:$D$64</c:f>
              <c:numCache>
                <c:formatCode>#,##0.00</c:formatCode>
                <c:ptCount val="52"/>
                <c:pt idx="0">
                  <c:v>3.11</c:v>
                </c:pt>
                <c:pt idx="1">
                  <c:v>3.09</c:v>
                </c:pt>
                <c:pt idx="2">
                  <c:v>3.12</c:v>
                </c:pt>
                <c:pt idx="3">
                  <c:v>3.14</c:v>
                </c:pt>
                <c:pt idx="4">
                  <c:v>3.15</c:v>
                </c:pt>
                <c:pt idx="5">
                  <c:v>3.13</c:v>
                </c:pt>
                <c:pt idx="6">
                  <c:v>3.14</c:v>
                </c:pt>
                <c:pt idx="7">
                  <c:v>3.17</c:v>
                </c:pt>
                <c:pt idx="8">
                  <c:v>3.2</c:v>
                </c:pt>
                <c:pt idx="9">
                  <c:v>3.22</c:v>
                </c:pt>
                <c:pt idx="10">
                  <c:v>3.25</c:v>
                </c:pt>
                <c:pt idx="11">
                  <c:v>3.24</c:v>
                </c:pt>
                <c:pt idx="12" formatCode="General">
                  <c:v>3.26</c:v>
                </c:pt>
                <c:pt idx="13" formatCode="General">
                  <c:v>3.28</c:v>
                </c:pt>
                <c:pt idx="14" formatCode="General">
                  <c:v>3.27</c:v>
                </c:pt>
                <c:pt idx="15" formatCode="General">
                  <c:v>3.25</c:v>
                </c:pt>
                <c:pt idx="16" formatCode="General">
                  <c:v>3.25</c:v>
                </c:pt>
                <c:pt idx="17" formatCode="General">
                  <c:v>3.29</c:v>
                </c:pt>
                <c:pt idx="18" formatCode="General">
                  <c:v>3.31</c:v>
                </c:pt>
                <c:pt idx="19" formatCode="0.00">
                  <c:v>3.33</c:v>
                </c:pt>
                <c:pt idx="20" formatCode="0.00">
                  <c:v>3.33</c:v>
                </c:pt>
                <c:pt idx="21" formatCode="0.00">
                  <c:v>3.37</c:v>
                </c:pt>
                <c:pt idx="22" formatCode="0.00">
                  <c:v>3.37</c:v>
                </c:pt>
                <c:pt idx="23" formatCode="0.00">
                  <c:v>3.39</c:v>
                </c:pt>
                <c:pt idx="24" formatCode="0.00">
                  <c:v>3.39</c:v>
                </c:pt>
                <c:pt idx="25" formatCode="0.00">
                  <c:v>3.4</c:v>
                </c:pt>
                <c:pt idx="26" formatCode="0.00">
                  <c:v>3.42</c:v>
                </c:pt>
                <c:pt idx="27" formatCode="0.00">
                  <c:v>3.45</c:v>
                </c:pt>
                <c:pt idx="28" formatCode="0.00">
                  <c:v>3.45</c:v>
                </c:pt>
                <c:pt idx="29" formatCode="0.00">
                  <c:v>3.47</c:v>
                </c:pt>
                <c:pt idx="30" formatCode="0.00">
                  <c:v>3.48</c:v>
                </c:pt>
                <c:pt idx="31" formatCode="General">
                  <c:v>3.5</c:v>
                </c:pt>
                <c:pt idx="32" formatCode="General">
                  <c:v>3.53</c:v>
                </c:pt>
                <c:pt idx="33" formatCode="General">
                  <c:v>3.53</c:v>
                </c:pt>
                <c:pt idx="34" formatCode="General">
                  <c:v>3.57</c:v>
                </c:pt>
                <c:pt idx="35" formatCode="General">
                  <c:v>3.58</c:v>
                </c:pt>
                <c:pt idx="36" formatCode="General">
                  <c:v>3.57</c:v>
                </c:pt>
                <c:pt idx="37" formatCode="General">
                  <c:v>3.57</c:v>
                </c:pt>
                <c:pt idx="38" formatCode="General">
                  <c:v>3.6</c:v>
                </c:pt>
                <c:pt idx="39" formatCode="General">
                  <c:v>3.58</c:v>
                </c:pt>
                <c:pt idx="40" formatCode="General">
                  <c:v>3.57</c:v>
                </c:pt>
                <c:pt idx="41" formatCode="General">
                  <c:v>3.58</c:v>
                </c:pt>
                <c:pt idx="42" formatCode="General">
                  <c:v>3.59</c:v>
                </c:pt>
                <c:pt idx="43" formatCode="General">
                  <c:v>3.61</c:v>
                </c:pt>
                <c:pt idx="44" formatCode="General">
                  <c:v>3.64</c:v>
                </c:pt>
                <c:pt idx="45" formatCode="General">
                  <c:v>3.63</c:v>
                </c:pt>
                <c:pt idx="46" formatCode="General">
                  <c:v>3.68</c:v>
                </c:pt>
                <c:pt idx="47" formatCode="General">
                  <c:v>3.67</c:v>
                </c:pt>
                <c:pt idx="48" formatCode="General">
                  <c:v>3.66</c:v>
                </c:pt>
                <c:pt idx="49" formatCode="General">
                  <c:v>3.65</c:v>
                </c:pt>
                <c:pt idx="50" formatCode="General">
                  <c:v>3.68</c:v>
                </c:pt>
                <c:pt idx="51" formatCode="General">
                  <c:v>3.71</c:v>
                </c:pt>
              </c:numCache>
            </c:numRef>
          </c:val>
          <c:smooth val="0"/>
          <c:extLst>
            <c:ext xmlns:c16="http://schemas.microsoft.com/office/drawing/2014/chart" uri="{C3380CC4-5D6E-409C-BE32-E72D297353CC}">
              <c16:uniqueId val="{00000003-738C-4467-B246-AD00DB2EA9B2}"/>
            </c:ext>
          </c:extLst>
        </c:ser>
        <c:ser>
          <c:idx val="1"/>
          <c:order val="2"/>
          <c:tx>
            <c:strRef>
              <c:f>'cotations_Vaches_reformeO et P'!$E$12</c:f>
              <c:strCache>
                <c:ptCount val="1"/>
                <c:pt idx="0">
                  <c:v>2022</c:v>
                </c:pt>
              </c:strCache>
            </c:strRef>
          </c:tx>
          <c:marker>
            <c:symbol val="none"/>
          </c:marker>
          <c:val>
            <c:numRef>
              <c:f>'cotations_Vaches_reformeO et P'!$E$13:$E$64</c:f>
              <c:numCache>
                <c:formatCode>#,##0.00</c:formatCode>
                <c:ptCount val="52"/>
                <c:pt idx="0">
                  <c:v>3.72</c:v>
                </c:pt>
                <c:pt idx="1">
                  <c:v>3.72</c:v>
                </c:pt>
                <c:pt idx="2">
                  <c:v>3.81</c:v>
                </c:pt>
                <c:pt idx="3">
                  <c:v>3.87</c:v>
                </c:pt>
                <c:pt idx="4">
                  <c:v>3.92</c:v>
                </c:pt>
                <c:pt idx="5">
                  <c:v>4.0199999999999996</c:v>
                </c:pt>
                <c:pt idx="6">
                  <c:v>4.07</c:v>
                </c:pt>
                <c:pt idx="7">
                  <c:v>4.21</c:v>
                </c:pt>
                <c:pt idx="8">
                  <c:v>4.28</c:v>
                </c:pt>
                <c:pt idx="9">
                  <c:v>4.3899999999999997</c:v>
                </c:pt>
                <c:pt idx="10">
                  <c:v>4.45</c:v>
                </c:pt>
                <c:pt idx="11">
                  <c:v>4.49</c:v>
                </c:pt>
                <c:pt idx="12" formatCode="General">
                  <c:v>4.5199999999999996</c:v>
                </c:pt>
                <c:pt idx="13" formatCode="General">
                  <c:v>4.57</c:v>
                </c:pt>
                <c:pt idx="14" formatCode="General">
                  <c:v>4.62</c:v>
                </c:pt>
                <c:pt idx="15" formatCode="General">
                  <c:v>4.66</c:v>
                </c:pt>
                <c:pt idx="16" formatCode="General">
                  <c:v>4.67</c:v>
                </c:pt>
                <c:pt idx="17" formatCode="General">
                  <c:v>4.8099999999999996</c:v>
                </c:pt>
                <c:pt idx="18" formatCode="General">
                  <c:v>4.91</c:v>
                </c:pt>
                <c:pt idx="19" formatCode="0.00">
                  <c:v>4.9400000000000004</c:v>
                </c:pt>
                <c:pt idx="20" formatCode="0.00">
                  <c:v>4.99</c:v>
                </c:pt>
                <c:pt idx="21" formatCode="0.00">
                  <c:v>4.9800000000000004</c:v>
                </c:pt>
                <c:pt idx="22" formatCode="0.00">
                  <c:v>4.99</c:v>
                </c:pt>
                <c:pt idx="23" formatCode="0.00">
                  <c:v>4.99</c:v>
                </c:pt>
                <c:pt idx="24" formatCode="0.00">
                  <c:v>5</c:v>
                </c:pt>
                <c:pt idx="25" formatCode="0.00">
                  <c:v>4.9800000000000004</c:v>
                </c:pt>
                <c:pt idx="26" formatCode="0.00">
                  <c:v>5</c:v>
                </c:pt>
                <c:pt idx="27" formatCode="0.00">
                  <c:v>5</c:v>
                </c:pt>
                <c:pt idx="28" formatCode="0.00">
                  <c:v>5.0199999999999996</c:v>
                </c:pt>
              </c:numCache>
            </c:numRef>
          </c:val>
          <c:smooth val="0"/>
          <c:extLst>
            <c:ext xmlns:c16="http://schemas.microsoft.com/office/drawing/2014/chart" uri="{C3380CC4-5D6E-409C-BE32-E72D297353CC}">
              <c16:uniqueId val="{00000000-4F39-4AA6-BB81-18BC25559D5C}"/>
            </c:ext>
          </c:extLst>
        </c:ser>
        <c:dLbls>
          <c:showLegendKey val="0"/>
          <c:showVal val="0"/>
          <c:showCatName val="0"/>
          <c:showSerName val="0"/>
          <c:showPercent val="0"/>
          <c:showBubbleSize val="0"/>
        </c:dLbls>
        <c:smooth val="0"/>
        <c:axId val="1604736400"/>
        <c:axId val="1"/>
        <c:extLst/>
      </c:lineChart>
      <c:catAx>
        <c:axId val="1604736400"/>
        <c:scaling>
          <c:orientation val="minMax"/>
        </c:scaling>
        <c:delete val="0"/>
        <c:axPos val="b"/>
        <c:numFmt formatCode="#&quot;   &quot;" sourceLinked="1"/>
        <c:majorTickMark val="out"/>
        <c:minorTickMark val="none"/>
        <c:tickLblPos val="nextTo"/>
        <c:spPr>
          <a:ln w="9525">
            <a:solidFill>
              <a:sysClr val="windowText" lastClr="000000">
                <a:lumMod val="50000"/>
                <a:lumOff val="50000"/>
              </a:sysClr>
            </a:solidFill>
            <a:prstDash val="solid"/>
          </a:ln>
        </c:spPr>
        <c:txPr>
          <a:bodyPr rot="0" vert="horz"/>
          <a:lstStyle/>
          <a:p>
            <a:pPr>
              <a:defRPr sz="900" b="0" i="0" u="none" strike="noStrike" baseline="0">
                <a:solidFill>
                  <a:srgbClr val="000000"/>
                </a:solidFill>
                <a:latin typeface="Marianne"/>
                <a:ea typeface="Marianne"/>
                <a:cs typeface="Marianne"/>
              </a:defRPr>
            </a:pPr>
            <a:endParaRPr lang="fr-FR"/>
          </a:p>
        </c:txPr>
        <c:crossAx val="1"/>
        <c:crosses val="autoZero"/>
        <c:auto val="1"/>
        <c:lblAlgn val="ctr"/>
        <c:lblOffset val="100"/>
        <c:tickLblSkip val="2"/>
        <c:tickMarkSkip val="1"/>
        <c:noMultiLvlLbl val="0"/>
      </c:catAx>
      <c:valAx>
        <c:axId val="1"/>
        <c:scaling>
          <c:orientation val="minMax"/>
          <c:max val="5.0999999999999996"/>
          <c:min val="2.9"/>
        </c:scaling>
        <c:delete val="0"/>
        <c:axPos val="l"/>
        <c:majorGridlines>
          <c:spPr>
            <a:ln w="3175">
              <a:solidFill>
                <a:srgbClr val="999999"/>
              </a:solidFill>
              <a:prstDash val="sysDash"/>
            </a:ln>
          </c:spPr>
        </c:majorGridlines>
        <c:numFmt formatCode="0.0" sourceLinked="0"/>
        <c:majorTickMark val="out"/>
        <c:minorTickMark val="none"/>
        <c:tickLblPos val="nextTo"/>
        <c:spPr>
          <a:ln w="12700">
            <a:solidFill>
              <a:schemeClr val="bg2"/>
            </a:solidFill>
            <a:prstDash val="solid"/>
          </a:ln>
        </c:spPr>
        <c:txPr>
          <a:bodyPr rot="0" vert="horz"/>
          <a:lstStyle/>
          <a:p>
            <a:pPr>
              <a:defRPr sz="900" b="0" i="0" u="none" strike="noStrike" baseline="0">
                <a:solidFill>
                  <a:srgbClr val="000000"/>
                </a:solidFill>
                <a:latin typeface="Marianne"/>
                <a:ea typeface="Marianne"/>
                <a:cs typeface="Marianne"/>
              </a:defRPr>
            </a:pPr>
            <a:endParaRPr lang="fr-FR"/>
          </a:p>
        </c:txPr>
        <c:crossAx val="1604736400"/>
        <c:crossesAt val="1"/>
        <c:crossBetween val="between"/>
        <c:majorUnit val="0.2"/>
        <c:minorUnit val="0.1"/>
      </c:valAx>
      <c:spPr>
        <a:noFill/>
        <a:ln w="25400">
          <a:noFill/>
        </a:ln>
      </c:spPr>
    </c:plotArea>
    <c:legend>
      <c:legendPos val="r"/>
      <c:layout>
        <c:manualLayout>
          <c:xMode val="edge"/>
          <c:yMode val="edge"/>
          <c:x val="0.17873232567656197"/>
          <c:y val="0.82617164635242513"/>
          <c:w val="0.741081697901112"/>
          <c:h val="0.1519105454283968"/>
        </c:manualLayout>
      </c:layout>
      <c:overlay val="0"/>
      <c:spPr>
        <a:noFill/>
        <a:ln w="25400">
          <a:noFill/>
        </a:ln>
      </c:spPr>
      <c:txPr>
        <a:bodyPr/>
        <a:lstStyle/>
        <a:p>
          <a:pPr>
            <a:defRPr sz="1000" b="0" i="0" u="none" strike="noStrike" baseline="0">
              <a:solidFill>
                <a:srgbClr val="000000"/>
              </a:solidFill>
              <a:latin typeface="Marianne"/>
              <a:ea typeface="Marianne"/>
              <a:cs typeface="Marianne"/>
            </a:defRPr>
          </a:pPr>
          <a:endParaRPr lang="fr-FR"/>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51180555555555551" footer="0.51180555555555551"/>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691976002999629E-2"/>
          <c:y val="0.14380656963334132"/>
          <c:w val="0.89948055956425521"/>
          <c:h val="0.57617896938353963"/>
        </c:manualLayout>
      </c:layout>
      <c:lineChart>
        <c:grouping val="standard"/>
        <c:varyColors val="0"/>
        <c:ser>
          <c:idx val="0"/>
          <c:order val="0"/>
          <c:tx>
            <c:strRef>
              <c:f>'cotations_Vaches_reformeO et P'!$T$12</c:f>
              <c:strCache>
                <c:ptCount val="1"/>
                <c:pt idx="0">
                  <c:v>Moyenne 2018-2020</c:v>
                </c:pt>
              </c:strCache>
            </c:strRef>
          </c:tx>
          <c:spPr>
            <a:ln w="25400">
              <a:solidFill>
                <a:srgbClr val="991A00"/>
              </a:solidFill>
              <a:prstDash val="sysDash"/>
            </a:ln>
          </c:spPr>
          <c:marker>
            <c:symbol val="none"/>
          </c:marker>
          <c:cat>
            <c:numRef>
              <c:f>'cotations_Vaches_reformeO et P'!$S$13:$S$64</c:f>
              <c:numCache>
                <c:formatCode>#"   "</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'cotations_Vaches_reformeO et P'!$T$13:$T$64</c:f>
              <c:numCache>
                <c:formatCode>#,##0.00</c:formatCode>
                <c:ptCount val="52"/>
                <c:pt idx="0">
                  <c:v>2.6566666666666667</c:v>
                </c:pt>
                <c:pt idx="1">
                  <c:v>2.65</c:v>
                </c:pt>
                <c:pt idx="2">
                  <c:v>2.6633333333333336</c:v>
                </c:pt>
                <c:pt idx="3">
                  <c:v>2.6733333333333333</c:v>
                </c:pt>
                <c:pt idx="4">
                  <c:v>2.67</c:v>
                </c:pt>
                <c:pt idx="5">
                  <c:v>2.6799999999999997</c:v>
                </c:pt>
                <c:pt idx="6">
                  <c:v>2.686666666666667</c:v>
                </c:pt>
                <c:pt idx="7">
                  <c:v>2.7066666666666666</c:v>
                </c:pt>
                <c:pt idx="8">
                  <c:v>2.7300000000000004</c:v>
                </c:pt>
                <c:pt idx="9">
                  <c:v>2.7566666666666664</c:v>
                </c:pt>
                <c:pt idx="10">
                  <c:v>2.7833333333333332</c:v>
                </c:pt>
                <c:pt idx="11">
                  <c:v>2.793333333333333</c:v>
                </c:pt>
                <c:pt idx="12">
                  <c:v>2.8066666666666666</c:v>
                </c:pt>
                <c:pt idx="13">
                  <c:v>2.793333333333333</c:v>
                </c:pt>
                <c:pt idx="14">
                  <c:v>2.7699999999999996</c:v>
                </c:pt>
                <c:pt idx="15">
                  <c:v>2.7733333333333334</c:v>
                </c:pt>
                <c:pt idx="16">
                  <c:v>2.7766666666666668</c:v>
                </c:pt>
                <c:pt idx="17">
                  <c:v>2.8000000000000003</c:v>
                </c:pt>
                <c:pt idx="18">
                  <c:v>2.8033333333333332</c:v>
                </c:pt>
                <c:pt idx="19">
                  <c:v>2.8333333333333335</c:v>
                </c:pt>
                <c:pt idx="20">
                  <c:v>2.8766666666666665</c:v>
                </c:pt>
                <c:pt idx="21">
                  <c:v>2.8866666666666667</c:v>
                </c:pt>
                <c:pt idx="22">
                  <c:v>2.9066666666666667</c:v>
                </c:pt>
                <c:pt idx="23">
                  <c:v>2.9</c:v>
                </c:pt>
                <c:pt idx="24">
                  <c:v>2.9</c:v>
                </c:pt>
                <c:pt idx="25">
                  <c:v>2.9133333333333336</c:v>
                </c:pt>
                <c:pt idx="26">
                  <c:v>2.9133333333333336</c:v>
                </c:pt>
                <c:pt idx="27">
                  <c:v>2.91</c:v>
                </c:pt>
                <c:pt idx="28">
                  <c:v>2.9033333333333329</c:v>
                </c:pt>
                <c:pt idx="29">
                  <c:v>2.8933333333333331</c:v>
                </c:pt>
                <c:pt idx="30">
                  <c:v>2.8699999999999997</c:v>
                </c:pt>
                <c:pt idx="31">
                  <c:v>2.86</c:v>
                </c:pt>
                <c:pt idx="32">
                  <c:v>2.8566666666666669</c:v>
                </c:pt>
                <c:pt idx="33">
                  <c:v>2.8666666666666667</c:v>
                </c:pt>
                <c:pt idx="34">
                  <c:v>2.8733333333333335</c:v>
                </c:pt>
                <c:pt idx="35">
                  <c:v>2.8666666666666671</c:v>
                </c:pt>
                <c:pt idx="36">
                  <c:v>2.8633333333333333</c:v>
                </c:pt>
                <c:pt idx="37">
                  <c:v>2.8699999999999997</c:v>
                </c:pt>
                <c:pt idx="38">
                  <c:v>2.8466666666666662</c:v>
                </c:pt>
                <c:pt idx="39">
                  <c:v>2.8333333333333335</c:v>
                </c:pt>
                <c:pt idx="40">
                  <c:v>2.813333333333333</c:v>
                </c:pt>
                <c:pt idx="41">
                  <c:v>2.793333333333333</c:v>
                </c:pt>
                <c:pt idx="42">
                  <c:v>2.7633333333333332</c:v>
                </c:pt>
                <c:pt idx="43">
                  <c:v>2.7333333333333329</c:v>
                </c:pt>
                <c:pt idx="44">
                  <c:v>2.6999999999999997</c:v>
                </c:pt>
                <c:pt idx="45">
                  <c:v>2.6866666666666661</c:v>
                </c:pt>
                <c:pt idx="46">
                  <c:v>2.6733333333333333</c:v>
                </c:pt>
                <c:pt idx="47">
                  <c:v>2.6533333333333329</c:v>
                </c:pt>
                <c:pt idx="48">
                  <c:v>2.65</c:v>
                </c:pt>
                <c:pt idx="49">
                  <c:v>2.64</c:v>
                </c:pt>
                <c:pt idx="50">
                  <c:v>2.65</c:v>
                </c:pt>
                <c:pt idx="51">
                  <c:v>2.6633333333333336</c:v>
                </c:pt>
              </c:numCache>
            </c:numRef>
          </c:val>
          <c:smooth val="0"/>
          <c:extLst>
            <c:ext xmlns:c16="http://schemas.microsoft.com/office/drawing/2014/chart" uri="{C3380CC4-5D6E-409C-BE32-E72D297353CC}">
              <c16:uniqueId val="{00000000-4C3A-4926-83B6-DA9229D528CB}"/>
            </c:ext>
          </c:extLst>
        </c:ser>
        <c:ser>
          <c:idx val="4"/>
          <c:order val="1"/>
          <c:tx>
            <c:strRef>
              <c:f>'cotations_Vaches_reformeO et P'!$U$12</c:f>
              <c:strCache>
                <c:ptCount val="1"/>
                <c:pt idx="0">
                  <c:v>2021</c:v>
                </c:pt>
              </c:strCache>
            </c:strRef>
          </c:tx>
          <c:spPr>
            <a:ln w="25400"/>
          </c:spPr>
          <c:marker>
            <c:symbol val="none"/>
          </c:marker>
          <c:cat>
            <c:numRef>
              <c:f>'cotations_Vaches_reformeO et P'!$S$13:$S$64</c:f>
              <c:numCache>
                <c:formatCode>#"   "</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'cotations_Vaches_reformeO et P'!$U$13:$U$64</c:f>
              <c:numCache>
                <c:formatCode>#,##0.00</c:formatCode>
                <c:ptCount val="52"/>
                <c:pt idx="0">
                  <c:v>2.78</c:v>
                </c:pt>
                <c:pt idx="1">
                  <c:v>2.79</c:v>
                </c:pt>
                <c:pt idx="2">
                  <c:v>2.78</c:v>
                </c:pt>
                <c:pt idx="3">
                  <c:v>2.79</c:v>
                </c:pt>
                <c:pt idx="4">
                  <c:v>2.8</c:v>
                </c:pt>
                <c:pt idx="5">
                  <c:v>2.8</c:v>
                </c:pt>
                <c:pt idx="6">
                  <c:v>2.82</c:v>
                </c:pt>
                <c:pt idx="7">
                  <c:v>2.83</c:v>
                </c:pt>
                <c:pt idx="8">
                  <c:v>2.86</c:v>
                </c:pt>
                <c:pt idx="9">
                  <c:v>2.9</c:v>
                </c:pt>
                <c:pt idx="10">
                  <c:v>2.93</c:v>
                </c:pt>
                <c:pt idx="11">
                  <c:v>2.94</c:v>
                </c:pt>
                <c:pt idx="12" formatCode="General">
                  <c:v>2.96</c:v>
                </c:pt>
                <c:pt idx="13" formatCode="General">
                  <c:v>2.95</c:v>
                </c:pt>
                <c:pt idx="14" formatCode="General">
                  <c:v>2.96</c:v>
                </c:pt>
                <c:pt idx="15" formatCode="General">
                  <c:v>2.95</c:v>
                </c:pt>
                <c:pt idx="16" formatCode="General">
                  <c:v>2.97</c:v>
                </c:pt>
                <c:pt idx="17" formatCode="General">
                  <c:v>2.98</c:v>
                </c:pt>
                <c:pt idx="18" formatCode="General">
                  <c:v>3.01</c:v>
                </c:pt>
                <c:pt idx="19" formatCode="0.00">
                  <c:v>3</c:v>
                </c:pt>
                <c:pt idx="20" formatCode="0.00">
                  <c:v>3.11</c:v>
                </c:pt>
                <c:pt idx="21" formatCode="0.00">
                  <c:v>3.05</c:v>
                </c:pt>
                <c:pt idx="22" formatCode="0.00">
                  <c:v>3.1</c:v>
                </c:pt>
                <c:pt idx="23" formatCode="0.00">
                  <c:v>3.1</c:v>
                </c:pt>
                <c:pt idx="24" formatCode="0.00">
                  <c:v>3.1</c:v>
                </c:pt>
                <c:pt idx="25" formatCode="0.00">
                  <c:v>3.12</c:v>
                </c:pt>
                <c:pt idx="26" formatCode="0.00">
                  <c:v>3.12</c:v>
                </c:pt>
                <c:pt idx="27" formatCode="0.00">
                  <c:v>3.14</c:v>
                </c:pt>
                <c:pt idx="28" formatCode="0.00">
                  <c:v>3.16</c:v>
                </c:pt>
                <c:pt idx="29" formatCode="0.00">
                  <c:v>3.19</c:v>
                </c:pt>
                <c:pt idx="30" formatCode="0.00">
                  <c:v>3.2</c:v>
                </c:pt>
                <c:pt idx="31" formatCode="General">
                  <c:v>3.22</c:v>
                </c:pt>
                <c:pt idx="32" formatCode="General">
                  <c:v>3.25</c:v>
                </c:pt>
                <c:pt idx="33" formatCode="General">
                  <c:v>3.26</c:v>
                </c:pt>
                <c:pt idx="34" formatCode="General">
                  <c:v>3.27</c:v>
                </c:pt>
                <c:pt idx="35" formatCode="General">
                  <c:v>3.27</c:v>
                </c:pt>
                <c:pt idx="36" formatCode="General">
                  <c:v>3.28</c:v>
                </c:pt>
                <c:pt idx="37" formatCode="General">
                  <c:v>3.28</c:v>
                </c:pt>
                <c:pt idx="38" formatCode="General">
                  <c:v>3.29</c:v>
                </c:pt>
                <c:pt idx="39" formatCode="General">
                  <c:v>3.32</c:v>
                </c:pt>
                <c:pt idx="40" formatCode="General">
                  <c:v>3.32</c:v>
                </c:pt>
                <c:pt idx="41" formatCode="General">
                  <c:v>3.31</c:v>
                </c:pt>
                <c:pt idx="42" formatCode="General">
                  <c:v>3.36</c:v>
                </c:pt>
                <c:pt idx="43" formatCode="General">
                  <c:v>3.37</c:v>
                </c:pt>
                <c:pt idx="44" formatCode="General">
                  <c:v>3.38</c:v>
                </c:pt>
                <c:pt idx="45" formatCode="General">
                  <c:v>3.4</c:v>
                </c:pt>
                <c:pt idx="46" formatCode="General">
                  <c:v>3.42</c:v>
                </c:pt>
                <c:pt idx="47" formatCode="General">
                  <c:v>3.43</c:v>
                </c:pt>
                <c:pt idx="48" formatCode="General">
                  <c:v>3.43</c:v>
                </c:pt>
                <c:pt idx="49" formatCode="General">
                  <c:v>3.4</c:v>
                </c:pt>
                <c:pt idx="50" formatCode="General">
                  <c:v>3.41</c:v>
                </c:pt>
                <c:pt idx="51" formatCode="General">
                  <c:v>3.43</c:v>
                </c:pt>
              </c:numCache>
            </c:numRef>
          </c:val>
          <c:smooth val="0"/>
          <c:extLst>
            <c:ext xmlns:c16="http://schemas.microsoft.com/office/drawing/2014/chart" uri="{C3380CC4-5D6E-409C-BE32-E72D297353CC}">
              <c16:uniqueId val="{00000001-4C3A-4926-83B6-DA9229D528CB}"/>
            </c:ext>
          </c:extLst>
        </c:ser>
        <c:ser>
          <c:idx val="1"/>
          <c:order val="2"/>
          <c:tx>
            <c:strRef>
              <c:f>'cotations_Vaches_reformeO et P'!$V$12</c:f>
              <c:strCache>
                <c:ptCount val="1"/>
                <c:pt idx="0">
                  <c:v>2022</c:v>
                </c:pt>
              </c:strCache>
            </c:strRef>
          </c:tx>
          <c:spPr>
            <a:ln w="25400"/>
          </c:spPr>
          <c:marker>
            <c:symbol val="none"/>
          </c:marker>
          <c:cat>
            <c:numRef>
              <c:f>'cotations_Vaches_reformeO et P'!$S$13:$S$64</c:f>
              <c:numCache>
                <c:formatCode>#"   "</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'cotations_Vaches_reformeO et P'!$V$13:$V$64</c:f>
              <c:numCache>
                <c:formatCode>#,##0.00</c:formatCode>
                <c:ptCount val="52"/>
                <c:pt idx="0">
                  <c:v>3.46</c:v>
                </c:pt>
                <c:pt idx="1">
                  <c:v>3.48</c:v>
                </c:pt>
                <c:pt idx="2">
                  <c:v>3.55</c:v>
                </c:pt>
                <c:pt idx="3">
                  <c:v>3.6</c:v>
                </c:pt>
                <c:pt idx="4">
                  <c:v>3.65</c:v>
                </c:pt>
                <c:pt idx="5">
                  <c:v>3.78</c:v>
                </c:pt>
                <c:pt idx="6">
                  <c:v>3.86</c:v>
                </c:pt>
                <c:pt idx="7">
                  <c:v>4.05</c:v>
                </c:pt>
                <c:pt idx="8">
                  <c:v>4.1500000000000004</c:v>
                </c:pt>
                <c:pt idx="9">
                  <c:v>4.24</c:v>
                </c:pt>
                <c:pt idx="10">
                  <c:v>4.29</c:v>
                </c:pt>
                <c:pt idx="11">
                  <c:v>4.33</c:v>
                </c:pt>
                <c:pt idx="12" formatCode="General">
                  <c:v>4.37</c:v>
                </c:pt>
                <c:pt idx="13" formatCode="General">
                  <c:v>4.3899999999999997</c:v>
                </c:pt>
                <c:pt idx="14" formatCode="General">
                  <c:v>4.45</c:v>
                </c:pt>
                <c:pt idx="15" formatCode="General">
                  <c:v>4.49</c:v>
                </c:pt>
                <c:pt idx="16" formatCode="General">
                  <c:v>4.58</c:v>
                </c:pt>
                <c:pt idx="17" formatCode="General">
                  <c:v>4.66</c:v>
                </c:pt>
                <c:pt idx="18" formatCode="General">
                  <c:v>4.76</c:v>
                </c:pt>
                <c:pt idx="19" formatCode="0.00">
                  <c:v>4.8</c:v>
                </c:pt>
                <c:pt idx="20" formatCode="0.00">
                  <c:v>4.82</c:v>
                </c:pt>
                <c:pt idx="21" formatCode="0.00">
                  <c:v>4.83</c:v>
                </c:pt>
                <c:pt idx="22" formatCode="0.00">
                  <c:v>4.87</c:v>
                </c:pt>
                <c:pt idx="23" formatCode="0.00">
                  <c:v>4.8499999999999996</c:v>
                </c:pt>
                <c:pt idx="24" formatCode="0.00">
                  <c:v>4.83</c:v>
                </c:pt>
                <c:pt idx="25" formatCode="0.00">
                  <c:v>4.8099999999999996</c:v>
                </c:pt>
                <c:pt idx="26" formatCode="0.00">
                  <c:v>4.8099999999999996</c:v>
                </c:pt>
                <c:pt idx="27" formatCode="0.00">
                  <c:v>4.8099999999999996</c:v>
                </c:pt>
                <c:pt idx="28" formatCode="0.00">
                  <c:v>4.82</c:v>
                </c:pt>
              </c:numCache>
            </c:numRef>
          </c:val>
          <c:smooth val="0"/>
          <c:extLst>
            <c:ext xmlns:c16="http://schemas.microsoft.com/office/drawing/2014/chart" uri="{C3380CC4-5D6E-409C-BE32-E72D297353CC}">
              <c16:uniqueId val="{00000002-4C3A-4926-83B6-DA9229D528CB}"/>
            </c:ext>
          </c:extLst>
        </c:ser>
        <c:ser>
          <c:idx val="2"/>
          <c:order val="3"/>
          <c:tx>
            <c:strRef>
              <c:f>'cotations_Vaches_reformeO et P'!$W$12</c:f>
              <c:strCache>
                <c:ptCount val="1"/>
                <c:pt idx="0">
                  <c:v>2022 STD</c:v>
                </c:pt>
              </c:strCache>
            </c:strRef>
          </c:tx>
          <c:spPr>
            <a:ln w="28575">
              <a:solidFill>
                <a:srgbClr val="00B050"/>
              </a:solidFill>
              <a:prstDash val="sysDash"/>
            </a:ln>
          </c:spPr>
          <c:marker>
            <c:symbol val="none"/>
          </c:marker>
          <c:cat>
            <c:numRef>
              <c:f>'cotations_Vaches_reformeO et P'!$S$13:$S$64</c:f>
              <c:numCache>
                <c:formatCode>#"   "</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'cotations_Vaches_reformeO et P'!$W$13:$W$64</c:f>
              <c:numCache>
                <c:formatCode>#,##0.00</c:formatCode>
                <c:ptCount val="52"/>
                <c:pt idx="29" formatCode="0.00">
                  <c:v>4.84</c:v>
                </c:pt>
                <c:pt idx="30" formatCode="0.00">
                  <c:v>4.8499999999999996</c:v>
                </c:pt>
                <c:pt idx="31" formatCode="General">
                  <c:v>4.83</c:v>
                </c:pt>
                <c:pt idx="32" formatCode="General">
                  <c:v>4.8499999999999996</c:v>
                </c:pt>
                <c:pt idx="33" formatCode="General">
                  <c:v>4.87</c:v>
                </c:pt>
                <c:pt idx="34" formatCode="General">
                  <c:v>4.8600000000000003</c:v>
                </c:pt>
                <c:pt idx="35" formatCode="General">
                  <c:v>4.8600000000000003</c:v>
                </c:pt>
                <c:pt idx="36" formatCode="General">
                  <c:v>4.8600000000000003</c:v>
                </c:pt>
                <c:pt idx="37" formatCode="General">
                  <c:v>4.8600000000000003</c:v>
                </c:pt>
                <c:pt idx="38" formatCode="General">
                  <c:v>4.83</c:v>
                </c:pt>
                <c:pt idx="39" formatCode="General">
                  <c:v>4.8600000000000003</c:v>
                </c:pt>
                <c:pt idx="40" formatCode="General">
                  <c:v>4.9000000000000004</c:v>
                </c:pt>
                <c:pt idx="41" formatCode="General">
                  <c:v>4.9000000000000004</c:v>
                </c:pt>
                <c:pt idx="42" formatCode="General">
                  <c:v>4.88</c:v>
                </c:pt>
                <c:pt idx="43" formatCode="General">
                  <c:v>4.8600000000000003</c:v>
                </c:pt>
                <c:pt idx="44" formatCode="General">
                  <c:v>4.82</c:v>
                </c:pt>
                <c:pt idx="45" formatCode="General">
                  <c:v>4.8</c:v>
                </c:pt>
                <c:pt idx="46" formatCode="General">
                  <c:v>4.74</c:v>
                </c:pt>
                <c:pt idx="47" formatCode="General">
                  <c:v>4.6900000000000004</c:v>
                </c:pt>
                <c:pt idx="48" formatCode="General">
                  <c:v>4.63</c:v>
                </c:pt>
                <c:pt idx="49" formatCode="General">
                  <c:v>4.6100000000000003</c:v>
                </c:pt>
                <c:pt idx="50" formatCode="General">
                  <c:v>4.58</c:v>
                </c:pt>
                <c:pt idx="51" formatCode="General">
                  <c:v>4.59</c:v>
                </c:pt>
              </c:numCache>
            </c:numRef>
          </c:val>
          <c:smooth val="0"/>
          <c:extLst>
            <c:ext xmlns:c16="http://schemas.microsoft.com/office/drawing/2014/chart" uri="{C3380CC4-5D6E-409C-BE32-E72D297353CC}">
              <c16:uniqueId val="{00000003-4C3A-4926-83B6-DA9229D528CB}"/>
            </c:ext>
          </c:extLst>
        </c:ser>
        <c:ser>
          <c:idx val="3"/>
          <c:order val="4"/>
          <c:tx>
            <c:strRef>
              <c:f>'cotations_Vaches_reformeO et P'!$X$12</c:f>
              <c:strCache>
                <c:ptCount val="1"/>
                <c:pt idx="0">
                  <c:v>2023 STD</c:v>
                </c:pt>
              </c:strCache>
            </c:strRef>
          </c:tx>
          <c:spPr>
            <a:ln w="25400">
              <a:solidFill>
                <a:srgbClr val="00B050"/>
              </a:solidFill>
            </a:ln>
          </c:spPr>
          <c:marker>
            <c:symbol val="diamond"/>
            <c:size val="5"/>
            <c:spPr>
              <a:solidFill>
                <a:srgbClr val="00B050"/>
              </a:solidFill>
              <a:ln>
                <a:noFill/>
              </a:ln>
            </c:spPr>
          </c:marker>
          <c:cat>
            <c:numRef>
              <c:f>'cotations_Vaches_reformeO et P'!$S$13:$S$64</c:f>
              <c:numCache>
                <c:formatCode>#"   "</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'cotations_Vaches_reformeO et P'!$X$13:$X$64</c:f>
              <c:numCache>
                <c:formatCode>#,##0.00</c:formatCode>
                <c:ptCount val="52"/>
                <c:pt idx="0">
                  <c:v>4.63</c:v>
                </c:pt>
                <c:pt idx="1">
                  <c:v>4.57</c:v>
                </c:pt>
                <c:pt idx="2">
                  <c:v>4.62</c:v>
                </c:pt>
                <c:pt idx="3">
                  <c:v>4.6100000000000003</c:v>
                </c:pt>
                <c:pt idx="4">
                  <c:v>4.63</c:v>
                </c:pt>
                <c:pt idx="5">
                  <c:v>4.63</c:v>
                </c:pt>
                <c:pt idx="6">
                  <c:v>4.6500000000000004</c:v>
                </c:pt>
                <c:pt idx="7">
                  <c:v>4.68</c:v>
                </c:pt>
                <c:pt idx="8">
                  <c:v>4.7</c:v>
                </c:pt>
                <c:pt idx="9">
                  <c:v>4.68</c:v>
                </c:pt>
                <c:pt idx="10">
                  <c:v>4.79</c:v>
                </c:pt>
                <c:pt idx="11">
                  <c:v>4.78</c:v>
                </c:pt>
                <c:pt idx="12" formatCode="General">
                  <c:v>4.8</c:v>
                </c:pt>
                <c:pt idx="13" formatCode="General">
                  <c:v>4.76</c:v>
                </c:pt>
                <c:pt idx="14" formatCode="General">
                  <c:v>4.7300000000000004</c:v>
                </c:pt>
                <c:pt idx="15" formatCode="General">
                  <c:v>4.68</c:v>
                </c:pt>
                <c:pt idx="16" formatCode="General">
                  <c:v>4.67</c:v>
                </c:pt>
                <c:pt idx="17" formatCode="General">
                  <c:v>4.6500000000000004</c:v>
                </c:pt>
                <c:pt idx="18" formatCode="General">
                  <c:v>4.6399999999999997</c:v>
                </c:pt>
                <c:pt idx="19" formatCode="0.00">
                  <c:v>4.6399999999999997</c:v>
                </c:pt>
                <c:pt idx="20" formatCode="0.00">
                  <c:v>4.6500000000000004</c:v>
                </c:pt>
                <c:pt idx="21" formatCode="0.00">
                  <c:v>4.68</c:v>
                </c:pt>
                <c:pt idx="22" formatCode="0.00">
                  <c:v>4.6900000000000004</c:v>
                </c:pt>
                <c:pt idx="23" formatCode="0.00">
                  <c:v>4.7300000000000004</c:v>
                </c:pt>
                <c:pt idx="24" formatCode="0.00">
                  <c:v>4.7</c:v>
                </c:pt>
                <c:pt idx="25" formatCode="0.00">
                  <c:v>4.6900000000000004</c:v>
                </c:pt>
                <c:pt idx="26" formatCode="0.00">
                  <c:v>4.6500000000000004</c:v>
                </c:pt>
                <c:pt idx="27" formatCode="0.00">
                  <c:v>0</c:v>
                </c:pt>
                <c:pt idx="28" formatCode="0.00">
                  <c:v>4.59</c:v>
                </c:pt>
                <c:pt idx="29" formatCode="0.00">
                  <c:v>0</c:v>
                </c:pt>
                <c:pt idx="30" formatCode="0.00">
                  <c:v>4.54</c:v>
                </c:pt>
                <c:pt idx="31" formatCode="General">
                  <c:v>4.5599999999999996</c:v>
                </c:pt>
                <c:pt idx="32" formatCode="General">
                  <c:v>0</c:v>
                </c:pt>
                <c:pt idx="33" formatCode="General">
                  <c:v>4.57</c:v>
                </c:pt>
                <c:pt idx="34" formatCode="General">
                  <c:v>4.67</c:v>
                </c:pt>
                <c:pt idx="35" formatCode="General">
                  <c:v>4.66</c:v>
                </c:pt>
                <c:pt idx="36" formatCode="General">
                  <c:v>4.6900000000000004</c:v>
                </c:pt>
                <c:pt idx="37" formatCode="General">
                  <c:v>4.66</c:v>
                </c:pt>
                <c:pt idx="38" formatCode="General">
                  <c:v>0</c:v>
                </c:pt>
                <c:pt idx="39" formatCode="General">
                  <c:v>4.5999999999999996</c:v>
                </c:pt>
                <c:pt idx="40" formatCode="General">
                  <c:v>4.57</c:v>
                </c:pt>
                <c:pt idx="41" formatCode="General">
                  <c:v>4.5199999999999996</c:v>
                </c:pt>
                <c:pt idx="42" formatCode="General">
                  <c:v>4.4800000000000004</c:v>
                </c:pt>
                <c:pt idx="43" formatCode="General">
                  <c:v>4.38</c:v>
                </c:pt>
                <c:pt idx="44" formatCode="General">
                  <c:v>4.28</c:v>
                </c:pt>
                <c:pt idx="45" formatCode="General">
                  <c:v>4.16</c:v>
                </c:pt>
                <c:pt idx="46" formatCode="General">
                  <c:v>4.07</c:v>
                </c:pt>
                <c:pt idx="47" formatCode="General">
                  <c:v>3.96</c:v>
                </c:pt>
                <c:pt idx="48" formatCode="General">
                  <c:v>3.88</c:v>
                </c:pt>
                <c:pt idx="49" formatCode="General">
                  <c:v>3.86</c:v>
                </c:pt>
                <c:pt idx="50" formatCode="General">
                  <c:v>3.85</c:v>
                </c:pt>
              </c:numCache>
            </c:numRef>
          </c:val>
          <c:smooth val="0"/>
          <c:extLst>
            <c:ext xmlns:c16="http://schemas.microsoft.com/office/drawing/2014/chart" uri="{C3380CC4-5D6E-409C-BE32-E72D297353CC}">
              <c16:uniqueId val="{00000004-4C3A-4926-83B6-DA9229D528CB}"/>
            </c:ext>
          </c:extLst>
        </c:ser>
        <c:dLbls>
          <c:showLegendKey val="0"/>
          <c:showVal val="0"/>
          <c:showCatName val="0"/>
          <c:showSerName val="0"/>
          <c:showPercent val="0"/>
          <c:showBubbleSize val="0"/>
        </c:dLbls>
        <c:smooth val="0"/>
        <c:axId val="802907503"/>
        <c:axId val="1"/>
      </c:lineChart>
      <c:catAx>
        <c:axId val="802907503"/>
        <c:scaling>
          <c:orientation val="minMax"/>
        </c:scaling>
        <c:delete val="0"/>
        <c:axPos val="b"/>
        <c:numFmt formatCode="#&quot;   &quot;" sourceLinked="1"/>
        <c:majorTickMark val="out"/>
        <c:minorTickMark val="none"/>
        <c:tickLblPos val="nextTo"/>
        <c:spPr>
          <a:ln w="12700">
            <a:solidFill>
              <a:srgbClr val="999999"/>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1"/>
        <c:crosses val="autoZero"/>
        <c:auto val="0"/>
        <c:lblAlgn val="ctr"/>
        <c:lblOffset val="100"/>
        <c:tickLblSkip val="2"/>
        <c:tickMarkSkip val="1"/>
        <c:noMultiLvlLbl val="0"/>
      </c:catAx>
      <c:valAx>
        <c:axId val="1"/>
        <c:scaling>
          <c:orientation val="minMax"/>
          <c:max val="5.2"/>
          <c:min val="2.5"/>
        </c:scaling>
        <c:delete val="0"/>
        <c:axPos val="l"/>
        <c:majorGridlines>
          <c:spPr>
            <a:ln w="12700">
              <a:solidFill>
                <a:srgbClr val="999999"/>
              </a:solidFill>
              <a:prstDash val="sysDash"/>
            </a:ln>
          </c:spPr>
        </c:majorGridlines>
        <c:title>
          <c:tx>
            <c:rich>
              <a:bodyPr rot="0" vert="horz"/>
              <a:lstStyle/>
              <a:p>
                <a:pPr algn="ctr">
                  <a:defRPr sz="1000" b="0" i="0" u="none" strike="noStrike" baseline="0">
                    <a:solidFill>
                      <a:srgbClr val="000000"/>
                    </a:solidFill>
                    <a:latin typeface="Marianne" panose="02000000000000000000" pitchFamily="50" charset="0"/>
                    <a:ea typeface="Arial"/>
                    <a:cs typeface="Arial"/>
                  </a:defRPr>
                </a:pPr>
                <a:r>
                  <a:rPr lang="fr-FR" sz="1000" b="0" i="0" baseline="0">
                    <a:effectLst/>
                    <a:latin typeface="Marianne" panose="02000000000000000000" pitchFamily="50" charset="0"/>
                  </a:rPr>
                  <a:t>Prix €/kg de  carcasse</a:t>
                </a:r>
                <a:endParaRPr lang="fr-FR" sz="1000">
                  <a:effectLst/>
                  <a:latin typeface="Marianne" panose="02000000000000000000" pitchFamily="50" charset="0"/>
                </a:endParaRPr>
              </a:p>
            </c:rich>
          </c:tx>
          <c:layout>
            <c:manualLayout>
              <c:xMode val="edge"/>
              <c:yMode val="edge"/>
              <c:x val="0.11274667632026167"/>
              <c:y val="2.3511764395861005E-2"/>
            </c:manualLayout>
          </c:layout>
          <c:overlay val="0"/>
          <c:spPr>
            <a:noFill/>
            <a:ln w="0">
              <a:noFill/>
            </a:ln>
          </c:spPr>
        </c:title>
        <c:numFmt formatCode="0.0" sourceLinked="0"/>
        <c:majorTickMark val="out"/>
        <c:minorTickMark val="none"/>
        <c:tickLblPos val="nextTo"/>
        <c:spPr>
          <a:ln w="3175">
            <a:solidFill>
              <a:srgbClr val="999999"/>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802907503"/>
        <c:crosses val="autoZero"/>
        <c:crossBetween val="midCat"/>
        <c:majorUnit val="0.2"/>
        <c:minorUnit val="0.1"/>
      </c:valAx>
      <c:spPr>
        <a:noFill/>
        <a:ln w="25400">
          <a:noFill/>
        </a:ln>
      </c:spPr>
    </c:plotArea>
    <c:legend>
      <c:legendPos val="r"/>
      <c:layout>
        <c:manualLayout>
          <c:xMode val="edge"/>
          <c:yMode val="edge"/>
          <c:x val="6.922249251069347E-2"/>
          <c:y val="0.8121486920876464"/>
          <c:w val="0.91502953213888383"/>
          <c:h val="0.15098351470111179"/>
        </c:manualLayout>
      </c:layout>
      <c:overlay val="0"/>
      <c:spPr>
        <a:noFill/>
        <a:ln w="25400">
          <a:noFill/>
        </a:ln>
      </c:spPr>
      <c:txPr>
        <a:bodyPr/>
        <a:lstStyle/>
        <a:p>
          <a:pPr>
            <a:defRPr sz="1000" b="0" i="0" u="none" strike="noStrike" baseline="0">
              <a:solidFill>
                <a:srgbClr val="000000"/>
              </a:solidFill>
              <a:latin typeface="Marianne"/>
              <a:ea typeface="Marianne"/>
              <a:cs typeface="Marianne"/>
            </a:defRPr>
          </a:pPr>
          <a:endParaRPr lang="fr-FR"/>
        </a:p>
      </c:txPr>
    </c:legend>
    <c:plotVisOnly val="0"/>
    <c:dispBlanksAs val="gap"/>
    <c:showDLblsOverMax val="0"/>
  </c:chart>
  <c:spPr>
    <a:solidFill>
      <a:srgbClr val="FFFFFF"/>
    </a:solidFill>
    <a:ln w="3175">
      <a:noFill/>
      <a:prstDash val="solid"/>
    </a:ln>
  </c:spPr>
  <c:txPr>
    <a:bodyPr/>
    <a:lstStyle/>
    <a:p>
      <a:pPr>
        <a:defRPr sz="9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51180555555555551" footer="0.51180555555555551"/>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6664350384039"/>
          <c:y val="0.15721100858743739"/>
          <c:w val="0.83606007244396319"/>
          <c:h val="0.55460550251679308"/>
        </c:manualLayout>
      </c:layout>
      <c:barChart>
        <c:barDir val="col"/>
        <c:grouping val="clustered"/>
        <c:varyColors val="0"/>
        <c:ser>
          <c:idx val="2"/>
          <c:order val="0"/>
          <c:tx>
            <c:strRef>
              <c:f>Evol_abattages_total_génisses!$R$12</c:f>
              <c:strCache>
                <c:ptCount val="1"/>
                <c:pt idx="0">
                  <c:v>2020</c:v>
                </c:pt>
              </c:strCache>
            </c:strRef>
          </c:tx>
          <c:spPr>
            <a:solidFill>
              <a:schemeClr val="accent6">
                <a:lumMod val="20000"/>
                <a:lumOff val="80000"/>
              </a:schemeClr>
            </a:solidFill>
          </c:spPr>
          <c:invertIfNegative val="0"/>
          <c:cat>
            <c:strRef>
              <c:f>Evol_abattages_total_génisses!$P$14:$P$25</c:f>
              <c:strCache>
                <c:ptCount val="12"/>
                <c:pt idx="0">
                  <c:v>janv</c:v>
                </c:pt>
                <c:pt idx="1">
                  <c:v>fév</c:v>
                </c:pt>
                <c:pt idx="2">
                  <c:v>mars</c:v>
                </c:pt>
                <c:pt idx="3">
                  <c:v>avril</c:v>
                </c:pt>
                <c:pt idx="4">
                  <c:v>mai</c:v>
                </c:pt>
                <c:pt idx="5">
                  <c:v>juin</c:v>
                </c:pt>
                <c:pt idx="6">
                  <c:v>juil</c:v>
                </c:pt>
                <c:pt idx="7">
                  <c:v>août</c:v>
                </c:pt>
                <c:pt idx="8">
                  <c:v>sept</c:v>
                </c:pt>
                <c:pt idx="9">
                  <c:v>oct</c:v>
                </c:pt>
                <c:pt idx="10">
                  <c:v>nov</c:v>
                </c:pt>
                <c:pt idx="11">
                  <c:v>déc</c:v>
                </c:pt>
              </c:strCache>
            </c:strRef>
          </c:cat>
          <c:val>
            <c:numRef>
              <c:f>Evol_abattages_total_génisses!$R$14:$R$25</c:f>
              <c:numCache>
                <c:formatCode>#,##0</c:formatCode>
                <c:ptCount val="12"/>
                <c:pt idx="0">
                  <c:v>1193.683</c:v>
                </c:pt>
                <c:pt idx="1">
                  <c:v>973.19400000000007</c:v>
                </c:pt>
                <c:pt idx="2">
                  <c:v>1198.8320000000001</c:v>
                </c:pt>
                <c:pt idx="3">
                  <c:v>1358.2929999999999</c:v>
                </c:pt>
                <c:pt idx="4">
                  <c:v>1324.13</c:v>
                </c:pt>
                <c:pt idx="5">
                  <c:v>1398.8779999999999</c:v>
                </c:pt>
                <c:pt idx="6">
                  <c:v>1447.3910000000001</c:v>
                </c:pt>
                <c:pt idx="7">
                  <c:v>1302.4690000000001</c:v>
                </c:pt>
                <c:pt idx="8">
                  <c:v>1246.509</c:v>
                </c:pt>
                <c:pt idx="9">
                  <c:v>1363.509</c:v>
                </c:pt>
                <c:pt idx="10">
                  <c:v>1174.5930000000001</c:v>
                </c:pt>
                <c:pt idx="11">
                  <c:v>1361.893</c:v>
                </c:pt>
              </c:numCache>
            </c:numRef>
          </c:val>
          <c:extLst>
            <c:ext xmlns:c16="http://schemas.microsoft.com/office/drawing/2014/chart" uri="{C3380CC4-5D6E-409C-BE32-E72D297353CC}">
              <c16:uniqueId val="{00000000-371D-4535-AC64-DA82EB86752B}"/>
            </c:ext>
          </c:extLst>
        </c:ser>
        <c:ser>
          <c:idx val="3"/>
          <c:order val="1"/>
          <c:tx>
            <c:strRef>
              <c:f>Evol_abattages_total_génisses!$S$12</c:f>
              <c:strCache>
                <c:ptCount val="1"/>
                <c:pt idx="0">
                  <c:v>2021</c:v>
                </c:pt>
              </c:strCache>
            </c:strRef>
          </c:tx>
          <c:spPr>
            <a:solidFill>
              <a:schemeClr val="accent5">
                <a:lumMod val="60000"/>
                <a:lumOff val="40000"/>
              </a:schemeClr>
            </a:solidFill>
          </c:spPr>
          <c:invertIfNegative val="0"/>
          <c:cat>
            <c:strRef>
              <c:f>Evol_abattages_total_génisses!$P$14:$P$25</c:f>
              <c:strCache>
                <c:ptCount val="12"/>
                <c:pt idx="0">
                  <c:v>janv</c:v>
                </c:pt>
                <c:pt idx="1">
                  <c:v>fév</c:v>
                </c:pt>
                <c:pt idx="2">
                  <c:v>mars</c:v>
                </c:pt>
                <c:pt idx="3">
                  <c:v>avril</c:v>
                </c:pt>
                <c:pt idx="4">
                  <c:v>mai</c:v>
                </c:pt>
                <c:pt idx="5">
                  <c:v>juin</c:v>
                </c:pt>
                <c:pt idx="6">
                  <c:v>juil</c:v>
                </c:pt>
                <c:pt idx="7">
                  <c:v>août</c:v>
                </c:pt>
                <c:pt idx="8">
                  <c:v>sept</c:v>
                </c:pt>
                <c:pt idx="9">
                  <c:v>oct</c:v>
                </c:pt>
                <c:pt idx="10">
                  <c:v>nov</c:v>
                </c:pt>
                <c:pt idx="11">
                  <c:v>déc</c:v>
                </c:pt>
              </c:strCache>
            </c:strRef>
          </c:cat>
          <c:val>
            <c:numRef>
              <c:f>Evol_abattages_total_génisses!$S$14:$S$25</c:f>
              <c:numCache>
                <c:formatCode>#,##0</c:formatCode>
                <c:ptCount val="12"/>
                <c:pt idx="0">
                  <c:v>1090.0129999999999</c:v>
                </c:pt>
                <c:pt idx="1">
                  <c:v>1068.56</c:v>
                </c:pt>
                <c:pt idx="2">
                  <c:v>1429.93</c:v>
                </c:pt>
                <c:pt idx="3">
                  <c:v>1298.9859999999999</c:v>
                </c:pt>
                <c:pt idx="4">
                  <c:v>1335.1970000000001</c:v>
                </c:pt>
                <c:pt idx="5">
                  <c:v>1329.056</c:v>
                </c:pt>
                <c:pt idx="6">
                  <c:v>1380.9280000000001</c:v>
                </c:pt>
                <c:pt idx="7">
                  <c:v>1355.258</c:v>
                </c:pt>
                <c:pt idx="8">
                  <c:v>1246.1600000000001</c:v>
                </c:pt>
                <c:pt idx="9">
                  <c:v>1185.095</c:v>
                </c:pt>
                <c:pt idx="10">
                  <c:v>1182.3119999999999</c:v>
                </c:pt>
                <c:pt idx="11">
                  <c:v>1230.296</c:v>
                </c:pt>
              </c:numCache>
            </c:numRef>
          </c:val>
          <c:extLst>
            <c:ext xmlns:c16="http://schemas.microsoft.com/office/drawing/2014/chart" uri="{C3380CC4-5D6E-409C-BE32-E72D297353CC}">
              <c16:uniqueId val="{00000001-371D-4535-AC64-DA82EB86752B}"/>
            </c:ext>
          </c:extLst>
        </c:ser>
        <c:ser>
          <c:idx val="4"/>
          <c:order val="2"/>
          <c:tx>
            <c:strRef>
              <c:f>Evol_abattages_total_génisses!$T$12</c:f>
              <c:strCache>
                <c:ptCount val="1"/>
                <c:pt idx="0">
                  <c:v>2022</c:v>
                </c:pt>
              </c:strCache>
            </c:strRef>
          </c:tx>
          <c:invertIfNegative val="0"/>
          <c:val>
            <c:numRef>
              <c:f>Evol_abattages_total_génisses!$T$14:$T$25</c:f>
              <c:numCache>
                <c:formatCode>#,##0</c:formatCode>
                <c:ptCount val="12"/>
                <c:pt idx="0">
                  <c:v>1130.4639999999999</c:v>
                </c:pt>
                <c:pt idx="1">
                  <c:v>1052.672</c:v>
                </c:pt>
                <c:pt idx="2">
                  <c:v>1385.0409999999999</c:v>
                </c:pt>
                <c:pt idx="3">
                  <c:v>1344.14</c:v>
                </c:pt>
                <c:pt idx="4">
                  <c:v>1458.385</c:v>
                </c:pt>
                <c:pt idx="5">
                  <c:v>1375.3799999999999</c:v>
                </c:pt>
                <c:pt idx="6">
                  <c:v>1314.4659999999999</c:v>
                </c:pt>
                <c:pt idx="7">
                  <c:v>1294.8599999999999</c:v>
                </c:pt>
                <c:pt idx="8">
                  <c:v>1260.7070000000001</c:v>
                </c:pt>
                <c:pt idx="9">
                  <c:v>1157.989</c:v>
                </c:pt>
                <c:pt idx="10">
                  <c:v>1231.9349999999999</c:v>
                </c:pt>
                <c:pt idx="11">
                  <c:v>1172.213</c:v>
                </c:pt>
              </c:numCache>
            </c:numRef>
          </c:val>
          <c:extLst>
            <c:ext xmlns:c16="http://schemas.microsoft.com/office/drawing/2014/chart" uri="{C3380CC4-5D6E-409C-BE32-E72D297353CC}">
              <c16:uniqueId val="{00000000-CF2F-4C9B-86E4-3E8B31CEAEE7}"/>
            </c:ext>
          </c:extLst>
        </c:ser>
        <c:ser>
          <c:idx val="1"/>
          <c:order val="3"/>
          <c:tx>
            <c:strRef>
              <c:f>Evol_abattages_total_génisses!$U$12</c:f>
              <c:strCache>
                <c:ptCount val="1"/>
                <c:pt idx="0">
                  <c:v>2023</c:v>
                </c:pt>
              </c:strCache>
            </c:strRef>
          </c:tx>
          <c:invertIfNegative val="0"/>
          <c:cat>
            <c:strRef>
              <c:f>Evol_abattages_total_génisses!$P$14:$P$25</c:f>
              <c:strCache>
                <c:ptCount val="12"/>
                <c:pt idx="0">
                  <c:v>janv</c:v>
                </c:pt>
                <c:pt idx="1">
                  <c:v>fév</c:v>
                </c:pt>
                <c:pt idx="2">
                  <c:v>mars</c:v>
                </c:pt>
                <c:pt idx="3">
                  <c:v>avril</c:v>
                </c:pt>
                <c:pt idx="4">
                  <c:v>mai</c:v>
                </c:pt>
                <c:pt idx="5">
                  <c:v>juin</c:v>
                </c:pt>
                <c:pt idx="6">
                  <c:v>juil</c:v>
                </c:pt>
                <c:pt idx="7">
                  <c:v>août</c:v>
                </c:pt>
                <c:pt idx="8">
                  <c:v>sept</c:v>
                </c:pt>
                <c:pt idx="9">
                  <c:v>oct</c:v>
                </c:pt>
                <c:pt idx="10">
                  <c:v>nov</c:v>
                </c:pt>
                <c:pt idx="11">
                  <c:v>déc</c:v>
                </c:pt>
              </c:strCache>
            </c:strRef>
          </c:cat>
          <c:val>
            <c:numRef>
              <c:f>Evol_abattages_total_génisses!$U$14:$U$25</c:f>
              <c:numCache>
                <c:formatCode>#,##0</c:formatCode>
                <c:ptCount val="12"/>
                <c:pt idx="0">
                  <c:v>1124.7539999999999</c:v>
                </c:pt>
                <c:pt idx="1">
                  <c:v>1062.1869999999999</c:v>
                </c:pt>
                <c:pt idx="2">
                  <c:v>1372.2259999999999</c:v>
                </c:pt>
                <c:pt idx="3">
                  <c:v>1132.6310000000001</c:v>
                </c:pt>
                <c:pt idx="4">
                  <c:v>1291.135</c:v>
                </c:pt>
                <c:pt idx="5">
                  <c:v>1249.17</c:v>
                </c:pt>
                <c:pt idx="6">
                  <c:v>1124.1669999999999</c:v>
                </c:pt>
                <c:pt idx="7">
                  <c:v>1201.5909999999999</c:v>
                </c:pt>
                <c:pt idx="8">
                  <c:v>1068.796</c:v>
                </c:pt>
                <c:pt idx="9">
                  <c:v>1166.6220000000001</c:v>
                </c:pt>
                <c:pt idx="10">
                  <c:v>1136.2080000000001</c:v>
                </c:pt>
              </c:numCache>
            </c:numRef>
          </c:val>
          <c:extLst>
            <c:ext xmlns:c16="http://schemas.microsoft.com/office/drawing/2014/chart" uri="{C3380CC4-5D6E-409C-BE32-E72D297353CC}">
              <c16:uniqueId val="{00000002-371D-4535-AC64-DA82EB86752B}"/>
            </c:ext>
          </c:extLst>
        </c:ser>
        <c:dLbls>
          <c:showLegendKey val="0"/>
          <c:showVal val="0"/>
          <c:showCatName val="0"/>
          <c:showSerName val="0"/>
          <c:showPercent val="0"/>
          <c:showBubbleSize val="0"/>
        </c:dLbls>
        <c:gapWidth val="150"/>
        <c:axId val="1604743472"/>
        <c:axId val="1"/>
      </c:barChart>
      <c:lineChart>
        <c:grouping val="standard"/>
        <c:varyColors val="0"/>
        <c:ser>
          <c:idx val="0"/>
          <c:order val="4"/>
          <c:tx>
            <c:strRef>
              <c:f>Evol_abattages_total_génisses!$Q$12</c:f>
              <c:strCache>
                <c:ptCount val="1"/>
                <c:pt idx="0">
                  <c:v>Moyenne 2015-2019</c:v>
                </c:pt>
              </c:strCache>
            </c:strRef>
          </c:tx>
          <c:spPr>
            <a:ln>
              <a:solidFill>
                <a:srgbClr val="C00000"/>
              </a:solidFill>
              <a:prstDash val="sysDash"/>
            </a:ln>
          </c:spPr>
          <c:marker>
            <c:symbol val="none"/>
          </c:marker>
          <c:cat>
            <c:strRef>
              <c:f>Evol_abattages_total_vaches!$P$14:$P$25</c:f>
              <c:strCache>
                <c:ptCount val="12"/>
                <c:pt idx="0">
                  <c:v>janv</c:v>
                </c:pt>
                <c:pt idx="1">
                  <c:v>fév</c:v>
                </c:pt>
                <c:pt idx="2">
                  <c:v>mars</c:v>
                </c:pt>
                <c:pt idx="3">
                  <c:v>avril</c:v>
                </c:pt>
                <c:pt idx="4">
                  <c:v>mai</c:v>
                </c:pt>
                <c:pt idx="5">
                  <c:v>juin</c:v>
                </c:pt>
                <c:pt idx="6">
                  <c:v>juil</c:v>
                </c:pt>
                <c:pt idx="7">
                  <c:v>août</c:v>
                </c:pt>
                <c:pt idx="8">
                  <c:v>sept</c:v>
                </c:pt>
                <c:pt idx="9">
                  <c:v>oct</c:v>
                </c:pt>
                <c:pt idx="10">
                  <c:v>nov</c:v>
                </c:pt>
                <c:pt idx="11">
                  <c:v>déc</c:v>
                </c:pt>
              </c:strCache>
            </c:strRef>
          </c:cat>
          <c:val>
            <c:numRef>
              <c:f>Evol_abattages_total_génisses!$Q$14:$Q$25</c:f>
              <c:numCache>
                <c:formatCode>#,##0</c:formatCode>
                <c:ptCount val="12"/>
                <c:pt idx="0">
                  <c:v>1032.2357999999999</c:v>
                </c:pt>
                <c:pt idx="1">
                  <c:v>922.83279999999991</c:v>
                </c:pt>
                <c:pt idx="2">
                  <c:v>1197.1938</c:v>
                </c:pt>
                <c:pt idx="3">
                  <c:v>1176.2184</c:v>
                </c:pt>
                <c:pt idx="4">
                  <c:v>1243.1117999999999</c:v>
                </c:pt>
                <c:pt idx="5">
                  <c:v>1219.5939999999998</c:v>
                </c:pt>
                <c:pt idx="6">
                  <c:v>1227.4114</c:v>
                </c:pt>
                <c:pt idx="7">
                  <c:v>1256.856</c:v>
                </c:pt>
                <c:pt idx="8">
                  <c:v>1114.1771999999999</c:v>
                </c:pt>
                <c:pt idx="9">
                  <c:v>1174.0710000000001</c:v>
                </c:pt>
                <c:pt idx="10">
                  <c:v>1055.4449999999999</c:v>
                </c:pt>
                <c:pt idx="11">
                  <c:v>1096.0566000000001</c:v>
                </c:pt>
              </c:numCache>
            </c:numRef>
          </c:val>
          <c:smooth val="0"/>
          <c:extLst>
            <c:ext xmlns:c16="http://schemas.microsoft.com/office/drawing/2014/chart" uri="{C3380CC4-5D6E-409C-BE32-E72D297353CC}">
              <c16:uniqueId val="{00000003-371D-4535-AC64-DA82EB86752B}"/>
            </c:ext>
          </c:extLst>
        </c:ser>
        <c:dLbls>
          <c:showLegendKey val="0"/>
          <c:showVal val="0"/>
          <c:showCatName val="0"/>
          <c:showSerName val="0"/>
          <c:showPercent val="0"/>
          <c:showBubbleSize val="0"/>
        </c:dLbls>
        <c:marker val="1"/>
        <c:smooth val="0"/>
        <c:axId val="1604743472"/>
        <c:axId val="1"/>
      </c:lineChart>
      <c:catAx>
        <c:axId val="1604743472"/>
        <c:scaling>
          <c:orientation val="minMax"/>
        </c:scaling>
        <c:delete val="0"/>
        <c:axPos val="b"/>
        <c:title>
          <c:tx>
            <c:rich>
              <a:bodyPr/>
              <a:lstStyle/>
              <a:p>
                <a:pPr>
                  <a:defRPr sz="1000" b="0" i="0" u="none" strike="noStrike" baseline="0">
                    <a:solidFill>
                      <a:srgbClr val="000000"/>
                    </a:solidFill>
                    <a:latin typeface="Marianne" panose="02000000000000000000" pitchFamily="50" charset="0"/>
                    <a:ea typeface="Arial"/>
                    <a:cs typeface="Arial"/>
                  </a:defRPr>
                </a:pPr>
                <a:r>
                  <a:rPr lang="fr-FR" sz="1000" b="0" i="0" baseline="0">
                    <a:effectLst/>
                    <a:latin typeface="Marianne" panose="02000000000000000000" pitchFamily="50" charset="0"/>
                  </a:rPr>
                  <a:t>Volume en Tonnes Equivalent Carcasse</a:t>
                </a:r>
                <a:endParaRPr lang="fr-FR" sz="1000">
                  <a:effectLst/>
                  <a:latin typeface="Marianne" panose="02000000000000000000" pitchFamily="50" charset="0"/>
                </a:endParaRPr>
              </a:p>
            </c:rich>
          </c:tx>
          <c:layout>
            <c:manualLayout>
              <c:xMode val="edge"/>
              <c:yMode val="edge"/>
              <c:x val="4.2265404897782272E-2"/>
              <c:y val="2.1378481535961853E-2"/>
            </c:manualLayout>
          </c:layout>
          <c:overlay val="0"/>
          <c:spPr>
            <a:noFill/>
            <a:ln w="25400">
              <a:noFill/>
            </a:ln>
          </c:spPr>
        </c:title>
        <c:numFmt formatCode="General" sourceLinked="1"/>
        <c:majorTickMark val="out"/>
        <c:minorTickMark val="none"/>
        <c:tickLblPos val="nextTo"/>
        <c:spPr>
          <a:ln w="12700">
            <a:solidFill>
              <a:srgbClr val="999999"/>
            </a:solidFill>
            <a:prstDash val="solid"/>
          </a:ln>
        </c:spPr>
        <c:txPr>
          <a:bodyPr rot="0" vert="horz"/>
          <a:lstStyle/>
          <a:p>
            <a:pPr>
              <a:defRPr sz="900" b="0" i="0" u="none" strike="noStrike" baseline="0">
                <a:solidFill>
                  <a:srgbClr val="000000"/>
                </a:solidFill>
                <a:latin typeface="Marianne" panose="02000000000000000000" pitchFamily="50" charset="0"/>
                <a:ea typeface="Arial"/>
                <a:cs typeface="Arial"/>
              </a:defRPr>
            </a:pPr>
            <a:endParaRPr lang="fr-FR"/>
          </a:p>
        </c:txPr>
        <c:crossAx val="1"/>
        <c:crosses val="autoZero"/>
        <c:auto val="1"/>
        <c:lblAlgn val="ctr"/>
        <c:lblOffset val="100"/>
        <c:noMultiLvlLbl val="0"/>
      </c:catAx>
      <c:valAx>
        <c:axId val="1"/>
        <c:scaling>
          <c:orientation val="minMax"/>
          <c:max val="1500"/>
          <c:min val="0"/>
        </c:scaling>
        <c:delete val="0"/>
        <c:axPos val="l"/>
        <c:majorGridlines>
          <c:spPr>
            <a:ln w="12700">
              <a:solidFill>
                <a:srgbClr val="999999"/>
              </a:solidFill>
              <a:prstDash val="sysDash"/>
            </a:ln>
          </c:spPr>
        </c:majorGridlines>
        <c:numFmt formatCode="#,##0" sourceLinked="1"/>
        <c:majorTickMark val="out"/>
        <c:minorTickMark val="none"/>
        <c:tickLblPos val="nextTo"/>
        <c:spPr>
          <a:ln w="12700">
            <a:solidFill>
              <a:srgbClr val="999999"/>
            </a:solidFill>
            <a:prstDash val="solid"/>
          </a:ln>
        </c:spPr>
        <c:txPr>
          <a:bodyPr rot="0" vert="horz"/>
          <a:lstStyle/>
          <a:p>
            <a:pPr>
              <a:defRPr sz="900" b="0" i="0" u="none" strike="noStrike" baseline="0">
                <a:solidFill>
                  <a:srgbClr val="000000"/>
                </a:solidFill>
                <a:latin typeface="Marianne" panose="02000000000000000000" pitchFamily="50" charset="0"/>
                <a:ea typeface="Arial"/>
                <a:cs typeface="Arial"/>
              </a:defRPr>
            </a:pPr>
            <a:endParaRPr lang="fr-FR"/>
          </a:p>
        </c:txPr>
        <c:crossAx val="1604743472"/>
        <c:crossesAt val="1"/>
        <c:crossBetween val="between"/>
        <c:majorUnit val="300"/>
      </c:valAx>
      <c:spPr>
        <a:noFill/>
        <a:ln w="25400">
          <a:noFill/>
        </a:ln>
      </c:spPr>
    </c:plotArea>
    <c:legend>
      <c:legendPos val="r"/>
      <c:layout>
        <c:manualLayout>
          <c:xMode val="edge"/>
          <c:yMode val="edge"/>
          <c:x val="7.757528474078354E-2"/>
          <c:y val="0.84481901300798934"/>
          <c:w val="0.80138013087447935"/>
          <c:h val="0.15518100825549577"/>
        </c:manualLayout>
      </c:layout>
      <c:overlay val="0"/>
      <c:spPr>
        <a:noFill/>
        <a:ln w="25400">
          <a:noFill/>
        </a:ln>
      </c:spPr>
      <c:txPr>
        <a:bodyPr/>
        <a:lstStyle/>
        <a:p>
          <a:pPr>
            <a:defRPr sz="900" b="0" i="0" u="none" strike="noStrike" baseline="0">
              <a:solidFill>
                <a:srgbClr val="000000"/>
              </a:solidFill>
              <a:latin typeface="Marianne" panose="02000000000000000000" pitchFamily="50" charset="0"/>
              <a:ea typeface="Arial"/>
              <a:cs typeface="Arial"/>
            </a:defRPr>
          </a:pPr>
          <a:endParaRPr lang="fr-FR"/>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51180555555555551" footer="0.51180555555555551"/>
    <c:pageSetup firstPageNumber="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Marianne"/>
                <a:ea typeface="Marianne"/>
                <a:cs typeface="Marianne"/>
              </a:defRPr>
            </a:pPr>
            <a:r>
              <a:rPr lang="fr-FR" sz="1000"/>
              <a:t>Indice base</a:t>
            </a:r>
            <a:r>
              <a:rPr lang="fr-FR" sz="1000" baseline="0"/>
              <a:t> 100 en 2015</a:t>
            </a:r>
            <a:endParaRPr lang="fr-FR" sz="1000"/>
          </a:p>
        </c:rich>
      </c:tx>
      <c:layout>
        <c:manualLayout>
          <c:xMode val="edge"/>
          <c:yMode val="edge"/>
          <c:x val="3.9079072335209443E-2"/>
          <c:y val="4.7389527128781035E-2"/>
        </c:manualLayout>
      </c:layout>
      <c:overlay val="0"/>
    </c:title>
    <c:autoTitleDeleted val="0"/>
    <c:plotArea>
      <c:layout>
        <c:manualLayout>
          <c:layoutTarget val="inner"/>
          <c:xMode val="edge"/>
          <c:yMode val="edge"/>
          <c:x val="8.3505738253306566E-2"/>
          <c:y val="0.15563012754163316"/>
          <c:w val="0.88190299762178748"/>
          <c:h val="0.62147212405741303"/>
        </c:manualLayout>
      </c:layout>
      <c:lineChart>
        <c:grouping val="standard"/>
        <c:varyColors val="0"/>
        <c:ser>
          <c:idx val="0"/>
          <c:order val="0"/>
          <c:tx>
            <c:strRef>
              <c:f>IPAMPA_aliment_bovins!$B$12</c:f>
              <c:strCache>
                <c:ptCount val="1"/>
                <c:pt idx="0">
                  <c:v>Moyenne 2016-2020</c:v>
                </c:pt>
              </c:strCache>
            </c:strRef>
          </c:tx>
          <c:spPr>
            <a:ln w="25400">
              <a:solidFill>
                <a:srgbClr val="991A00"/>
              </a:solidFill>
              <a:prstDash val="sysDash"/>
            </a:ln>
          </c:spPr>
          <c:marker>
            <c:symbol val="none"/>
          </c:marker>
          <c:cat>
            <c:strRef>
              <c:f>[1]IMPAMPA_aliment_porc!$A$13:$A$24</c:f>
              <c:strCache>
                <c:ptCount val="12"/>
                <c:pt idx="0">
                  <c:v>janv</c:v>
                </c:pt>
                <c:pt idx="1">
                  <c:v>fév</c:v>
                </c:pt>
                <c:pt idx="2">
                  <c:v>mars</c:v>
                </c:pt>
                <c:pt idx="3">
                  <c:v>avril</c:v>
                </c:pt>
                <c:pt idx="4">
                  <c:v>mai</c:v>
                </c:pt>
                <c:pt idx="5">
                  <c:v>juin</c:v>
                </c:pt>
                <c:pt idx="6">
                  <c:v>juillet</c:v>
                </c:pt>
                <c:pt idx="7">
                  <c:v>août</c:v>
                </c:pt>
                <c:pt idx="8">
                  <c:v>sept</c:v>
                </c:pt>
                <c:pt idx="9">
                  <c:v>oct</c:v>
                </c:pt>
                <c:pt idx="10">
                  <c:v>nov</c:v>
                </c:pt>
                <c:pt idx="11">
                  <c:v>déc</c:v>
                </c:pt>
              </c:strCache>
            </c:strRef>
          </c:cat>
          <c:val>
            <c:numRef>
              <c:f>IPAMPA_aliment_bovins!$B$13:$B$24</c:f>
              <c:numCache>
                <c:formatCode>#,##0.00</c:formatCode>
                <c:ptCount val="12"/>
                <c:pt idx="0">
                  <c:v>96.820000000000007</c:v>
                </c:pt>
                <c:pt idx="1">
                  <c:v>96.88000000000001</c:v>
                </c:pt>
                <c:pt idx="2">
                  <c:v>96.88</c:v>
                </c:pt>
                <c:pt idx="3">
                  <c:v>97.039999999999992</c:v>
                </c:pt>
                <c:pt idx="4">
                  <c:v>97.079999999999984</c:v>
                </c:pt>
                <c:pt idx="5">
                  <c:v>97.240000000000009</c:v>
                </c:pt>
                <c:pt idx="6">
                  <c:v>97.2</c:v>
                </c:pt>
                <c:pt idx="7">
                  <c:v>97.179999999999993</c:v>
                </c:pt>
                <c:pt idx="8">
                  <c:v>97.16</c:v>
                </c:pt>
                <c:pt idx="9">
                  <c:v>97.14</c:v>
                </c:pt>
                <c:pt idx="10">
                  <c:v>97.419999999999987</c:v>
                </c:pt>
                <c:pt idx="11">
                  <c:v>97.76</c:v>
                </c:pt>
              </c:numCache>
            </c:numRef>
          </c:val>
          <c:smooth val="0"/>
          <c:extLst>
            <c:ext xmlns:c16="http://schemas.microsoft.com/office/drawing/2014/chart" uri="{C3380CC4-5D6E-409C-BE32-E72D297353CC}">
              <c16:uniqueId val="{00000000-149E-42EF-9985-89A3FD96A772}"/>
            </c:ext>
          </c:extLst>
        </c:ser>
        <c:ser>
          <c:idx val="1"/>
          <c:order val="1"/>
          <c:tx>
            <c:strRef>
              <c:f>IPAMPA_aliment_bovins!$C$12</c:f>
              <c:strCache>
                <c:ptCount val="1"/>
                <c:pt idx="0">
                  <c:v>2021</c:v>
                </c:pt>
              </c:strCache>
            </c:strRef>
          </c:tx>
          <c:spPr>
            <a:ln w="25400">
              <a:solidFill>
                <a:schemeClr val="accent1"/>
              </a:solidFill>
              <a:prstDash val="solid"/>
            </a:ln>
          </c:spPr>
          <c:marker>
            <c:symbol val="none"/>
          </c:marker>
          <c:cat>
            <c:strRef>
              <c:f>[1]IMPAMPA_aliment_porc!$A$13:$A$24</c:f>
              <c:strCache>
                <c:ptCount val="12"/>
                <c:pt idx="0">
                  <c:v>janv</c:v>
                </c:pt>
                <c:pt idx="1">
                  <c:v>fév</c:v>
                </c:pt>
                <c:pt idx="2">
                  <c:v>mars</c:v>
                </c:pt>
                <c:pt idx="3">
                  <c:v>avril</c:v>
                </c:pt>
                <c:pt idx="4">
                  <c:v>mai</c:v>
                </c:pt>
                <c:pt idx="5">
                  <c:v>juin</c:v>
                </c:pt>
                <c:pt idx="6">
                  <c:v>juillet</c:v>
                </c:pt>
                <c:pt idx="7">
                  <c:v>août</c:v>
                </c:pt>
                <c:pt idx="8">
                  <c:v>sept</c:v>
                </c:pt>
                <c:pt idx="9">
                  <c:v>oct</c:v>
                </c:pt>
                <c:pt idx="10">
                  <c:v>nov</c:v>
                </c:pt>
                <c:pt idx="11">
                  <c:v>déc</c:v>
                </c:pt>
              </c:strCache>
            </c:strRef>
          </c:cat>
          <c:val>
            <c:numRef>
              <c:f>IPAMPA_aliment_bovins!$C$13:$C$24</c:f>
              <c:numCache>
                <c:formatCode>0.00"   "</c:formatCode>
                <c:ptCount val="12"/>
                <c:pt idx="0">
                  <c:v>104.6</c:v>
                </c:pt>
                <c:pt idx="1">
                  <c:v>107.3</c:v>
                </c:pt>
                <c:pt idx="2">
                  <c:v>108.9</c:v>
                </c:pt>
                <c:pt idx="3">
                  <c:v>110</c:v>
                </c:pt>
                <c:pt idx="4">
                  <c:v>110.9</c:v>
                </c:pt>
                <c:pt idx="5">
                  <c:v>111.3</c:v>
                </c:pt>
                <c:pt idx="6">
                  <c:v>112.1</c:v>
                </c:pt>
                <c:pt idx="7">
                  <c:v>112.3</c:v>
                </c:pt>
                <c:pt idx="8">
                  <c:v>112.8</c:v>
                </c:pt>
                <c:pt idx="9">
                  <c:v>113.2</c:v>
                </c:pt>
                <c:pt idx="10">
                  <c:v>115</c:v>
                </c:pt>
                <c:pt idx="11">
                  <c:v>116.2</c:v>
                </c:pt>
              </c:numCache>
            </c:numRef>
          </c:val>
          <c:smooth val="0"/>
          <c:extLst>
            <c:ext xmlns:c16="http://schemas.microsoft.com/office/drawing/2014/chart" uri="{C3380CC4-5D6E-409C-BE32-E72D297353CC}">
              <c16:uniqueId val="{00000001-149E-42EF-9985-89A3FD96A772}"/>
            </c:ext>
          </c:extLst>
        </c:ser>
        <c:ser>
          <c:idx val="4"/>
          <c:order val="2"/>
          <c:tx>
            <c:strRef>
              <c:f>IPAMPA_aliment_bovins!$D$12</c:f>
              <c:strCache>
                <c:ptCount val="1"/>
                <c:pt idx="0">
                  <c:v>2022</c:v>
                </c:pt>
              </c:strCache>
            </c:strRef>
          </c:tx>
          <c:spPr>
            <a:ln>
              <a:solidFill>
                <a:schemeClr val="accent2"/>
              </a:solidFill>
            </a:ln>
          </c:spPr>
          <c:marker>
            <c:symbol val="none"/>
          </c:marker>
          <c:cat>
            <c:strRef>
              <c:f>[1]IMPAMPA_aliment_porc!$A$13:$A$24</c:f>
              <c:strCache>
                <c:ptCount val="12"/>
                <c:pt idx="0">
                  <c:v>janv</c:v>
                </c:pt>
                <c:pt idx="1">
                  <c:v>fév</c:v>
                </c:pt>
                <c:pt idx="2">
                  <c:v>mars</c:v>
                </c:pt>
                <c:pt idx="3">
                  <c:v>avril</c:v>
                </c:pt>
                <c:pt idx="4">
                  <c:v>mai</c:v>
                </c:pt>
                <c:pt idx="5">
                  <c:v>juin</c:v>
                </c:pt>
                <c:pt idx="6">
                  <c:v>juillet</c:v>
                </c:pt>
                <c:pt idx="7">
                  <c:v>août</c:v>
                </c:pt>
                <c:pt idx="8">
                  <c:v>sept</c:v>
                </c:pt>
                <c:pt idx="9">
                  <c:v>oct</c:v>
                </c:pt>
                <c:pt idx="10">
                  <c:v>nov</c:v>
                </c:pt>
                <c:pt idx="11">
                  <c:v>déc</c:v>
                </c:pt>
              </c:strCache>
            </c:strRef>
          </c:cat>
          <c:val>
            <c:numRef>
              <c:f>IPAMPA_aliment_bovins!$D$13:$D$24</c:f>
              <c:numCache>
                <c:formatCode>0.00"   "</c:formatCode>
                <c:ptCount val="12"/>
                <c:pt idx="0">
                  <c:v>118.1</c:v>
                </c:pt>
                <c:pt idx="1">
                  <c:v>120.4</c:v>
                </c:pt>
                <c:pt idx="2">
                  <c:v>126.8</c:v>
                </c:pt>
                <c:pt idx="3">
                  <c:v>135</c:v>
                </c:pt>
                <c:pt idx="4">
                  <c:v>140.19999999999999</c:v>
                </c:pt>
                <c:pt idx="5">
                  <c:v>141.6</c:v>
                </c:pt>
                <c:pt idx="6">
                  <c:v>142.5</c:v>
                </c:pt>
                <c:pt idx="7">
                  <c:v>142.1</c:v>
                </c:pt>
                <c:pt idx="8">
                  <c:v>142.69999999999999</c:v>
                </c:pt>
                <c:pt idx="9">
                  <c:v>144.1</c:v>
                </c:pt>
                <c:pt idx="10">
                  <c:v>146.19999999999999</c:v>
                </c:pt>
                <c:pt idx="11">
                  <c:v>146.19999999999999</c:v>
                </c:pt>
              </c:numCache>
            </c:numRef>
          </c:val>
          <c:smooth val="0"/>
          <c:extLst>
            <c:ext xmlns:c16="http://schemas.microsoft.com/office/drawing/2014/chart" uri="{C3380CC4-5D6E-409C-BE32-E72D297353CC}">
              <c16:uniqueId val="{00000002-149E-42EF-9985-89A3FD96A772}"/>
            </c:ext>
          </c:extLst>
        </c:ser>
        <c:ser>
          <c:idx val="3"/>
          <c:order val="3"/>
          <c:tx>
            <c:strRef>
              <c:f>IPAMPA_aliment_bovins!$E$12</c:f>
              <c:strCache>
                <c:ptCount val="1"/>
                <c:pt idx="0">
                  <c:v>2023</c:v>
                </c:pt>
              </c:strCache>
            </c:strRef>
          </c:tx>
          <c:spPr>
            <a:ln w="25400">
              <a:solidFill>
                <a:srgbClr val="00B050"/>
              </a:solidFill>
            </a:ln>
          </c:spPr>
          <c:marker>
            <c:symbol val="none"/>
          </c:marker>
          <c:cat>
            <c:strRef>
              <c:f>[1]IMPAMPA_aliment_porc!$A$13:$A$24</c:f>
              <c:strCache>
                <c:ptCount val="12"/>
                <c:pt idx="0">
                  <c:v>janv</c:v>
                </c:pt>
                <c:pt idx="1">
                  <c:v>fév</c:v>
                </c:pt>
                <c:pt idx="2">
                  <c:v>mars</c:v>
                </c:pt>
                <c:pt idx="3">
                  <c:v>avril</c:v>
                </c:pt>
                <c:pt idx="4">
                  <c:v>mai</c:v>
                </c:pt>
                <c:pt idx="5">
                  <c:v>juin</c:v>
                </c:pt>
                <c:pt idx="6">
                  <c:v>juillet</c:v>
                </c:pt>
                <c:pt idx="7">
                  <c:v>août</c:v>
                </c:pt>
                <c:pt idx="8">
                  <c:v>sept</c:v>
                </c:pt>
                <c:pt idx="9">
                  <c:v>oct</c:v>
                </c:pt>
                <c:pt idx="10">
                  <c:v>nov</c:v>
                </c:pt>
                <c:pt idx="11">
                  <c:v>déc</c:v>
                </c:pt>
              </c:strCache>
            </c:strRef>
          </c:cat>
          <c:val>
            <c:numRef>
              <c:f>IPAMPA_aliment_bovins!$E$13:$E$24</c:f>
              <c:numCache>
                <c:formatCode>0.00"   "</c:formatCode>
                <c:ptCount val="12"/>
                <c:pt idx="0">
                  <c:v>146.80000000000001</c:v>
                </c:pt>
                <c:pt idx="1">
                  <c:v>146.6</c:v>
                </c:pt>
                <c:pt idx="2">
                  <c:v>146.69999999999999</c:v>
                </c:pt>
                <c:pt idx="3">
                  <c:v>145.19999999999999</c:v>
                </c:pt>
                <c:pt idx="4">
                  <c:v>143.1</c:v>
                </c:pt>
                <c:pt idx="5">
                  <c:v>140.9</c:v>
                </c:pt>
                <c:pt idx="6">
                  <c:v>138.30000000000001</c:v>
                </c:pt>
                <c:pt idx="7">
                  <c:v>136.9</c:v>
                </c:pt>
                <c:pt idx="8">
                  <c:v>135.5</c:v>
                </c:pt>
              </c:numCache>
            </c:numRef>
          </c:val>
          <c:smooth val="0"/>
          <c:extLst>
            <c:ext xmlns:c16="http://schemas.microsoft.com/office/drawing/2014/chart" uri="{C3380CC4-5D6E-409C-BE32-E72D297353CC}">
              <c16:uniqueId val="{00000003-149E-42EF-9985-89A3FD96A772}"/>
            </c:ext>
          </c:extLst>
        </c:ser>
        <c:dLbls>
          <c:showLegendKey val="0"/>
          <c:showVal val="0"/>
          <c:showCatName val="0"/>
          <c:showSerName val="0"/>
          <c:showPercent val="0"/>
          <c:showBubbleSize val="0"/>
        </c:dLbls>
        <c:smooth val="0"/>
        <c:axId val="1604740976"/>
        <c:axId val="1"/>
        <c:extLst/>
      </c:lineChart>
      <c:catAx>
        <c:axId val="1604740976"/>
        <c:scaling>
          <c:orientation val="minMax"/>
        </c:scaling>
        <c:delete val="0"/>
        <c:axPos val="b"/>
        <c:numFmt formatCode="General" sourceLinked="1"/>
        <c:majorTickMark val="out"/>
        <c:minorTickMark val="none"/>
        <c:tickLblPos val="nextTo"/>
        <c:spPr>
          <a:ln w="9525">
            <a:solidFill>
              <a:schemeClr val="tx1">
                <a:lumMod val="50000"/>
                <a:lumOff val="50000"/>
              </a:schemeClr>
            </a:solidFill>
            <a:prstDash val="solid"/>
          </a:ln>
        </c:spPr>
        <c:txPr>
          <a:bodyPr rot="0" vert="horz"/>
          <a:lstStyle/>
          <a:p>
            <a:pPr>
              <a:defRPr sz="800" b="0" i="0" u="none" strike="noStrike" baseline="0">
                <a:solidFill>
                  <a:srgbClr val="000000"/>
                </a:solidFill>
                <a:latin typeface="Marianne"/>
                <a:ea typeface="Marianne"/>
                <a:cs typeface="Marianne"/>
              </a:defRPr>
            </a:pPr>
            <a:endParaRPr lang="fr-FR"/>
          </a:p>
        </c:txPr>
        <c:crossAx val="1"/>
        <c:crosses val="autoZero"/>
        <c:auto val="1"/>
        <c:lblAlgn val="ctr"/>
        <c:lblOffset val="100"/>
        <c:tickLblSkip val="1"/>
        <c:tickMarkSkip val="4"/>
        <c:noMultiLvlLbl val="0"/>
      </c:catAx>
      <c:valAx>
        <c:axId val="1"/>
        <c:scaling>
          <c:orientation val="minMax"/>
          <c:max val="160"/>
          <c:min val="90"/>
        </c:scaling>
        <c:delete val="0"/>
        <c:axPos val="l"/>
        <c:majorGridlines>
          <c:spPr>
            <a:ln w="3175">
              <a:solidFill>
                <a:srgbClr val="999999"/>
              </a:solidFill>
              <a:prstDash val="sysDash"/>
            </a:ln>
          </c:spPr>
        </c:majorGridlines>
        <c:numFmt formatCode="0" sourceLinked="0"/>
        <c:majorTickMark val="out"/>
        <c:minorTickMark val="none"/>
        <c:tickLblPos val="nextTo"/>
        <c:spPr>
          <a:ln w="12700">
            <a:solidFill>
              <a:schemeClr val="bg2"/>
            </a:solidFill>
            <a:prstDash val="solid"/>
          </a:ln>
        </c:spPr>
        <c:txPr>
          <a:bodyPr rot="0" vert="horz"/>
          <a:lstStyle/>
          <a:p>
            <a:pPr>
              <a:defRPr sz="800" b="0" i="0" u="none" strike="noStrike" baseline="0">
                <a:solidFill>
                  <a:srgbClr val="000000"/>
                </a:solidFill>
                <a:latin typeface="Marianne"/>
                <a:ea typeface="Marianne"/>
                <a:cs typeface="Marianne"/>
              </a:defRPr>
            </a:pPr>
            <a:endParaRPr lang="fr-FR"/>
          </a:p>
        </c:txPr>
        <c:crossAx val="1604740976"/>
        <c:crossesAt val="1"/>
        <c:crossBetween val="midCat"/>
        <c:majorUnit val="10"/>
        <c:minorUnit val="0.1"/>
      </c:valAx>
      <c:spPr>
        <a:noFill/>
        <a:ln w="25400">
          <a:noFill/>
        </a:ln>
      </c:spPr>
    </c:plotArea>
    <c:legend>
      <c:legendPos val="r"/>
      <c:layout>
        <c:manualLayout>
          <c:xMode val="edge"/>
          <c:yMode val="edge"/>
          <c:x val="7.8979852969816758E-2"/>
          <c:y val="0.84079856895267979"/>
          <c:w val="0.83849759105660426"/>
          <c:h val="0.15920150199594887"/>
        </c:manualLayout>
      </c:layout>
      <c:overlay val="0"/>
      <c:spPr>
        <a:noFill/>
        <a:ln w="25400">
          <a:noFill/>
        </a:ln>
      </c:spPr>
      <c:txPr>
        <a:bodyPr/>
        <a:lstStyle/>
        <a:p>
          <a:pPr>
            <a:defRPr sz="1000" b="0" i="0" u="none" strike="noStrike" baseline="0">
              <a:solidFill>
                <a:srgbClr val="000000"/>
              </a:solidFill>
              <a:latin typeface="Marianne"/>
              <a:ea typeface="Marianne"/>
              <a:cs typeface="Marianne"/>
            </a:defRPr>
          </a:pPr>
          <a:endParaRPr lang="fr-FR"/>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51180555555555551" footer="0.51180555555555551"/>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6664350384039"/>
          <c:y val="0.15721100858743739"/>
          <c:w val="0.83606007244396319"/>
          <c:h val="0.55460550251679308"/>
        </c:manualLayout>
      </c:layout>
      <c:barChart>
        <c:barDir val="col"/>
        <c:grouping val="clustered"/>
        <c:varyColors val="0"/>
        <c:ser>
          <c:idx val="2"/>
          <c:order val="1"/>
          <c:tx>
            <c:strRef>
              <c:f>Evol_abattage_total_veaux!$R$12</c:f>
              <c:strCache>
                <c:ptCount val="1"/>
                <c:pt idx="0">
                  <c:v>2020</c:v>
                </c:pt>
              </c:strCache>
            </c:strRef>
          </c:tx>
          <c:spPr>
            <a:solidFill>
              <a:schemeClr val="accent6">
                <a:lumMod val="40000"/>
                <a:lumOff val="60000"/>
              </a:schemeClr>
            </a:solidFill>
            <a:ln w="25400">
              <a:noFill/>
            </a:ln>
          </c:spPr>
          <c:invertIfNegative val="0"/>
          <c:cat>
            <c:strRef>
              <c:f>Evol_abattage_total_veaux!$P$14:$P$25</c:f>
              <c:strCache>
                <c:ptCount val="12"/>
                <c:pt idx="0">
                  <c:v>janv</c:v>
                </c:pt>
                <c:pt idx="1">
                  <c:v>fév</c:v>
                </c:pt>
                <c:pt idx="2">
                  <c:v>mars</c:v>
                </c:pt>
                <c:pt idx="3">
                  <c:v>avril</c:v>
                </c:pt>
                <c:pt idx="4">
                  <c:v>mai</c:v>
                </c:pt>
                <c:pt idx="5">
                  <c:v>juin</c:v>
                </c:pt>
                <c:pt idx="6">
                  <c:v>juil</c:v>
                </c:pt>
                <c:pt idx="7">
                  <c:v>août</c:v>
                </c:pt>
                <c:pt idx="8">
                  <c:v>sept</c:v>
                </c:pt>
                <c:pt idx="9">
                  <c:v>oct</c:v>
                </c:pt>
                <c:pt idx="10">
                  <c:v>nov</c:v>
                </c:pt>
                <c:pt idx="11">
                  <c:v>déc</c:v>
                </c:pt>
              </c:strCache>
            </c:strRef>
          </c:cat>
          <c:val>
            <c:numRef>
              <c:f>Evol_abattage_total_veaux!$R$14:$R$25</c:f>
              <c:numCache>
                <c:formatCode>#,##0</c:formatCode>
                <c:ptCount val="12"/>
                <c:pt idx="0">
                  <c:v>1698.741</c:v>
                </c:pt>
                <c:pt idx="1">
                  <c:v>1512.4469999999999</c:v>
                </c:pt>
                <c:pt idx="2">
                  <c:v>1732.058</c:v>
                </c:pt>
                <c:pt idx="3">
                  <c:v>1810.1280000000002</c:v>
                </c:pt>
                <c:pt idx="4">
                  <c:v>1705.461</c:v>
                </c:pt>
                <c:pt idx="5">
                  <c:v>1764.5409999999999</c:v>
                </c:pt>
                <c:pt idx="6">
                  <c:v>1548.453</c:v>
                </c:pt>
                <c:pt idx="7">
                  <c:v>1492.2939999999999</c:v>
                </c:pt>
                <c:pt idx="8">
                  <c:v>1747.5130000000001</c:v>
                </c:pt>
                <c:pt idx="9">
                  <c:v>1829.8109999999999</c:v>
                </c:pt>
                <c:pt idx="10">
                  <c:v>1719.5140000000001</c:v>
                </c:pt>
                <c:pt idx="11">
                  <c:v>1651.346</c:v>
                </c:pt>
              </c:numCache>
            </c:numRef>
          </c:val>
          <c:extLst>
            <c:ext xmlns:c16="http://schemas.microsoft.com/office/drawing/2014/chart" uri="{C3380CC4-5D6E-409C-BE32-E72D297353CC}">
              <c16:uniqueId val="{00000000-8203-4C86-97BB-E52D787FFEE2}"/>
            </c:ext>
          </c:extLst>
        </c:ser>
        <c:ser>
          <c:idx val="3"/>
          <c:order val="2"/>
          <c:tx>
            <c:strRef>
              <c:f>Evol_abattage_total_veaux!$S$12</c:f>
              <c:strCache>
                <c:ptCount val="1"/>
                <c:pt idx="0">
                  <c:v>2021</c:v>
                </c:pt>
              </c:strCache>
            </c:strRef>
          </c:tx>
          <c:spPr>
            <a:solidFill>
              <a:schemeClr val="accent1">
                <a:lumMod val="60000"/>
                <a:lumOff val="40000"/>
              </a:schemeClr>
            </a:solidFill>
            <a:ln>
              <a:solidFill>
                <a:schemeClr val="accent1"/>
              </a:solidFill>
            </a:ln>
          </c:spPr>
          <c:invertIfNegative val="0"/>
          <c:cat>
            <c:strRef>
              <c:f>Evol_abattage_total_veaux!$P$14:$P$25</c:f>
              <c:strCache>
                <c:ptCount val="12"/>
                <c:pt idx="0">
                  <c:v>janv</c:v>
                </c:pt>
                <c:pt idx="1">
                  <c:v>fév</c:v>
                </c:pt>
                <c:pt idx="2">
                  <c:v>mars</c:v>
                </c:pt>
                <c:pt idx="3">
                  <c:v>avril</c:v>
                </c:pt>
                <c:pt idx="4">
                  <c:v>mai</c:v>
                </c:pt>
                <c:pt idx="5">
                  <c:v>juin</c:v>
                </c:pt>
                <c:pt idx="6">
                  <c:v>juil</c:v>
                </c:pt>
                <c:pt idx="7">
                  <c:v>août</c:v>
                </c:pt>
                <c:pt idx="8">
                  <c:v>sept</c:v>
                </c:pt>
                <c:pt idx="9">
                  <c:v>oct</c:v>
                </c:pt>
                <c:pt idx="10">
                  <c:v>nov</c:v>
                </c:pt>
                <c:pt idx="11">
                  <c:v>déc</c:v>
                </c:pt>
              </c:strCache>
            </c:strRef>
          </c:cat>
          <c:val>
            <c:numRef>
              <c:f>Evol_abattage_total_veaux!$S$14:$S$25</c:f>
              <c:numCache>
                <c:formatCode>#,##0</c:formatCode>
                <c:ptCount val="12"/>
                <c:pt idx="0">
                  <c:v>1633.885</c:v>
                </c:pt>
                <c:pt idx="1">
                  <c:v>1498.6980000000001</c:v>
                </c:pt>
                <c:pt idx="2">
                  <c:v>1830.9659999999999</c:v>
                </c:pt>
                <c:pt idx="3">
                  <c:v>1727.547</c:v>
                </c:pt>
                <c:pt idx="4">
                  <c:v>1755.6</c:v>
                </c:pt>
                <c:pt idx="5">
                  <c:v>1568.1959999999999</c:v>
                </c:pt>
                <c:pt idx="6">
                  <c:v>1536.248</c:v>
                </c:pt>
                <c:pt idx="7">
                  <c:v>1601.556</c:v>
                </c:pt>
                <c:pt idx="8">
                  <c:v>1756.1119999999999</c:v>
                </c:pt>
                <c:pt idx="9">
                  <c:v>1727.0039999999999</c:v>
                </c:pt>
                <c:pt idx="10">
                  <c:v>1752.874</c:v>
                </c:pt>
                <c:pt idx="11">
                  <c:v>1631.732</c:v>
                </c:pt>
              </c:numCache>
            </c:numRef>
          </c:val>
          <c:extLst>
            <c:ext xmlns:c16="http://schemas.microsoft.com/office/drawing/2014/chart" uri="{C3380CC4-5D6E-409C-BE32-E72D297353CC}">
              <c16:uniqueId val="{00000001-8203-4C86-97BB-E52D787FFEE2}"/>
            </c:ext>
          </c:extLst>
        </c:ser>
        <c:ser>
          <c:idx val="4"/>
          <c:order val="3"/>
          <c:tx>
            <c:strRef>
              <c:f>Evol_abattage_total_veaux!$T$12</c:f>
              <c:strCache>
                <c:ptCount val="1"/>
                <c:pt idx="0">
                  <c:v>2022</c:v>
                </c:pt>
              </c:strCache>
            </c:strRef>
          </c:tx>
          <c:invertIfNegative val="0"/>
          <c:val>
            <c:numRef>
              <c:f>Evol_abattage_total_veaux!$T$14:$T$25</c:f>
              <c:numCache>
                <c:formatCode>#,##0</c:formatCode>
                <c:ptCount val="12"/>
                <c:pt idx="0">
                  <c:v>1584.963</c:v>
                </c:pt>
                <c:pt idx="1">
                  <c:v>1417.4280000000001</c:v>
                </c:pt>
                <c:pt idx="2">
                  <c:v>1738.02</c:v>
                </c:pt>
                <c:pt idx="3">
                  <c:v>1674.1120000000001</c:v>
                </c:pt>
                <c:pt idx="4">
                  <c:v>1690.636</c:v>
                </c:pt>
                <c:pt idx="5">
                  <c:v>1504.8419999999999</c:v>
                </c:pt>
                <c:pt idx="6">
                  <c:v>1348.3869999999999</c:v>
                </c:pt>
                <c:pt idx="7">
                  <c:v>1443.126</c:v>
                </c:pt>
                <c:pt idx="8">
                  <c:v>1574.2139999999999</c:v>
                </c:pt>
                <c:pt idx="9">
                  <c:v>1545.6030000000001</c:v>
                </c:pt>
                <c:pt idx="10">
                  <c:v>1423.5409999999999</c:v>
                </c:pt>
                <c:pt idx="11">
                  <c:v>1348.752</c:v>
                </c:pt>
              </c:numCache>
            </c:numRef>
          </c:val>
          <c:extLst>
            <c:ext xmlns:c16="http://schemas.microsoft.com/office/drawing/2014/chart" uri="{C3380CC4-5D6E-409C-BE32-E72D297353CC}">
              <c16:uniqueId val="{00000000-EC0E-49BD-88ED-BEBD05A2609A}"/>
            </c:ext>
          </c:extLst>
        </c:ser>
        <c:ser>
          <c:idx val="1"/>
          <c:order val="4"/>
          <c:tx>
            <c:strRef>
              <c:f>Evol_abattage_total_veaux!$U$12</c:f>
              <c:strCache>
                <c:ptCount val="1"/>
                <c:pt idx="0">
                  <c:v>2023</c:v>
                </c:pt>
              </c:strCache>
            </c:strRef>
          </c:tx>
          <c:invertIfNegative val="0"/>
          <c:cat>
            <c:strRef>
              <c:f>Evol_abattage_total_veaux!$P$14:$P$25</c:f>
              <c:strCache>
                <c:ptCount val="12"/>
                <c:pt idx="0">
                  <c:v>janv</c:v>
                </c:pt>
                <c:pt idx="1">
                  <c:v>fév</c:v>
                </c:pt>
                <c:pt idx="2">
                  <c:v>mars</c:v>
                </c:pt>
                <c:pt idx="3">
                  <c:v>avril</c:v>
                </c:pt>
                <c:pt idx="4">
                  <c:v>mai</c:v>
                </c:pt>
                <c:pt idx="5">
                  <c:v>juin</c:v>
                </c:pt>
                <c:pt idx="6">
                  <c:v>juil</c:v>
                </c:pt>
                <c:pt idx="7">
                  <c:v>août</c:v>
                </c:pt>
                <c:pt idx="8">
                  <c:v>sept</c:v>
                </c:pt>
                <c:pt idx="9">
                  <c:v>oct</c:v>
                </c:pt>
                <c:pt idx="10">
                  <c:v>nov</c:v>
                </c:pt>
                <c:pt idx="11">
                  <c:v>déc</c:v>
                </c:pt>
              </c:strCache>
            </c:strRef>
          </c:cat>
          <c:val>
            <c:numRef>
              <c:f>Evol_abattage_total_veaux!$U$14:$U$25</c:f>
              <c:numCache>
                <c:formatCode>#,##0</c:formatCode>
                <c:ptCount val="12"/>
                <c:pt idx="0">
                  <c:v>1439.8820000000001</c:v>
                </c:pt>
                <c:pt idx="1">
                  <c:v>1195.5940000000001</c:v>
                </c:pt>
                <c:pt idx="2">
                  <c:v>1525.23</c:v>
                </c:pt>
                <c:pt idx="3">
                  <c:v>1354.384</c:v>
                </c:pt>
                <c:pt idx="4">
                  <c:v>1518.777</c:v>
                </c:pt>
                <c:pt idx="5">
                  <c:v>1384.64</c:v>
                </c:pt>
                <c:pt idx="6">
                  <c:v>1263.4939999999999</c:v>
                </c:pt>
                <c:pt idx="7">
                  <c:v>1347.3430000000001</c:v>
                </c:pt>
                <c:pt idx="8">
                  <c:v>1439.0420000000001</c:v>
                </c:pt>
                <c:pt idx="9">
                  <c:v>1583.5050000000001</c:v>
                </c:pt>
                <c:pt idx="10">
                  <c:v>1498.258</c:v>
                </c:pt>
              </c:numCache>
            </c:numRef>
          </c:val>
          <c:extLst>
            <c:ext xmlns:c16="http://schemas.microsoft.com/office/drawing/2014/chart" uri="{C3380CC4-5D6E-409C-BE32-E72D297353CC}">
              <c16:uniqueId val="{00000002-8203-4C86-97BB-E52D787FFEE2}"/>
            </c:ext>
          </c:extLst>
        </c:ser>
        <c:dLbls>
          <c:showLegendKey val="0"/>
          <c:showVal val="0"/>
          <c:showCatName val="0"/>
          <c:showSerName val="0"/>
          <c:showPercent val="0"/>
          <c:showBubbleSize val="0"/>
        </c:dLbls>
        <c:gapWidth val="150"/>
        <c:axId val="1563153984"/>
        <c:axId val="1"/>
      </c:barChart>
      <c:lineChart>
        <c:grouping val="standard"/>
        <c:varyColors val="0"/>
        <c:ser>
          <c:idx val="0"/>
          <c:order val="0"/>
          <c:tx>
            <c:strRef>
              <c:f>Evol_abattage_total_veaux!$Q$12</c:f>
              <c:strCache>
                <c:ptCount val="1"/>
                <c:pt idx="0">
                  <c:v>Moyenne 2015-2019</c:v>
                </c:pt>
              </c:strCache>
            </c:strRef>
          </c:tx>
          <c:spPr>
            <a:ln>
              <a:solidFill>
                <a:srgbClr val="C00000"/>
              </a:solidFill>
              <a:prstDash val="sysDash"/>
            </a:ln>
          </c:spPr>
          <c:marker>
            <c:symbol val="none"/>
          </c:marker>
          <c:cat>
            <c:strRef>
              <c:f>Evol_abattage_total_veaux!$P$14:$P$25</c:f>
              <c:strCache>
                <c:ptCount val="12"/>
                <c:pt idx="0">
                  <c:v>janv</c:v>
                </c:pt>
                <c:pt idx="1">
                  <c:v>fév</c:v>
                </c:pt>
                <c:pt idx="2">
                  <c:v>mars</c:v>
                </c:pt>
                <c:pt idx="3">
                  <c:v>avril</c:v>
                </c:pt>
                <c:pt idx="4">
                  <c:v>mai</c:v>
                </c:pt>
                <c:pt idx="5">
                  <c:v>juin</c:v>
                </c:pt>
                <c:pt idx="6">
                  <c:v>juil</c:v>
                </c:pt>
                <c:pt idx="7">
                  <c:v>août</c:v>
                </c:pt>
                <c:pt idx="8">
                  <c:v>sept</c:v>
                </c:pt>
                <c:pt idx="9">
                  <c:v>oct</c:v>
                </c:pt>
                <c:pt idx="10">
                  <c:v>nov</c:v>
                </c:pt>
                <c:pt idx="11">
                  <c:v>déc</c:v>
                </c:pt>
              </c:strCache>
            </c:strRef>
          </c:cat>
          <c:val>
            <c:numRef>
              <c:f>Evol_abattage_total_veaux!$Q$14:$Q$25</c:f>
              <c:numCache>
                <c:formatCode>#,##0</c:formatCode>
                <c:ptCount val="12"/>
                <c:pt idx="0">
                  <c:v>1695.3547999999998</c:v>
                </c:pt>
                <c:pt idx="1">
                  <c:v>1518.172</c:v>
                </c:pt>
                <c:pt idx="2">
                  <c:v>1802.4164000000001</c:v>
                </c:pt>
                <c:pt idx="3">
                  <c:v>1741.0440000000003</c:v>
                </c:pt>
                <c:pt idx="4">
                  <c:v>1828.0670000000002</c:v>
                </c:pt>
                <c:pt idx="5">
                  <c:v>1685.4009999999998</c:v>
                </c:pt>
                <c:pt idx="6">
                  <c:v>1497.8061999999998</c:v>
                </c:pt>
                <c:pt idx="7">
                  <c:v>1616.4715999999999</c:v>
                </c:pt>
                <c:pt idx="8">
                  <c:v>1731.97</c:v>
                </c:pt>
                <c:pt idx="9">
                  <c:v>1880.2288000000001</c:v>
                </c:pt>
                <c:pt idx="10">
                  <c:v>1742.7896000000001</c:v>
                </c:pt>
                <c:pt idx="11">
                  <c:v>1637.4964</c:v>
                </c:pt>
              </c:numCache>
            </c:numRef>
          </c:val>
          <c:smooth val="0"/>
          <c:extLst>
            <c:ext xmlns:c16="http://schemas.microsoft.com/office/drawing/2014/chart" uri="{C3380CC4-5D6E-409C-BE32-E72D297353CC}">
              <c16:uniqueId val="{00000003-8203-4C86-97BB-E52D787FFEE2}"/>
            </c:ext>
          </c:extLst>
        </c:ser>
        <c:dLbls>
          <c:showLegendKey val="0"/>
          <c:showVal val="0"/>
          <c:showCatName val="0"/>
          <c:showSerName val="0"/>
          <c:showPercent val="0"/>
          <c:showBubbleSize val="0"/>
        </c:dLbls>
        <c:marker val="1"/>
        <c:smooth val="0"/>
        <c:axId val="1563153984"/>
        <c:axId val="1"/>
      </c:lineChart>
      <c:catAx>
        <c:axId val="1563153984"/>
        <c:scaling>
          <c:orientation val="minMax"/>
        </c:scaling>
        <c:delete val="0"/>
        <c:axPos val="b"/>
        <c:title>
          <c:tx>
            <c:rich>
              <a:bodyPr/>
              <a:lstStyle/>
              <a:p>
                <a:pPr>
                  <a:defRPr sz="900" b="0" i="0" u="none" strike="noStrike" baseline="0">
                    <a:solidFill>
                      <a:srgbClr val="000000"/>
                    </a:solidFill>
                    <a:latin typeface="Marianne"/>
                    <a:ea typeface="Marianne"/>
                    <a:cs typeface="Marianne"/>
                  </a:defRPr>
                </a:pPr>
                <a:r>
                  <a:rPr lang="fr-FR"/>
                  <a:t>Volume en Tonnes Equivalent Carcasse</a:t>
                </a:r>
              </a:p>
            </c:rich>
          </c:tx>
          <c:layout>
            <c:manualLayout>
              <c:xMode val="edge"/>
              <c:yMode val="edge"/>
              <c:x val="5.3331875182268881E-4"/>
              <c:y val="4.2825657066839252E-2"/>
            </c:manualLayout>
          </c:layout>
          <c:overlay val="0"/>
          <c:spPr>
            <a:noFill/>
            <a:ln w="25400">
              <a:noFill/>
            </a:ln>
          </c:spPr>
        </c:title>
        <c:numFmt formatCode="General" sourceLinked="1"/>
        <c:majorTickMark val="out"/>
        <c:minorTickMark val="none"/>
        <c:tickLblPos val="nextTo"/>
        <c:spPr>
          <a:ln w="25400">
            <a:solidFill>
              <a:srgbClr val="999999"/>
            </a:solidFill>
            <a:prstDash val="solid"/>
          </a:ln>
        </c:spPr>
        <c:txPr>
          <a:bodyPr rot="0" vert="horz"/>
          <a:lstStyle/>
          <a:p>
            <a:pPr>
              <a:defRPr sz="900" b="0" i="0" u="none" strike="noStrike" baseline="0">
                <a:solidFill>
                  <a:srgbClr val="000000"/>
                </a:solidFill>
                <a:latin typeface="Marianne"/>
                <a:ea typeface="Marianne"/>
                <a:cs typeface="Marianne"/>
              </a:defRPr>
            </a:pPr>
            <a:endParaRPr lang="fr-FR"/>
          </a:p>
        </c:txPr>
        <c:crossAx val="1"/>
        <c:crosses val="autoZero"/>
        <c:auto val="1"/>
        <c:lblAlgn val="ctr"/>
        <c:lblOffset val="100"/>
        <c:noMultiLvlLbl val="0"/>
      </c:catAx>
      <c:valAx>
        <c:axId val="1"/>
        <c:scaling>
          <c:orientation val="minMax"/>
          <c:max val="2400"/>
          <c:min val="0"/>
        </c:scaling>
        <c:delete val="0"/>
        <c:axPos val="l"/>
        <c:majorGridlines>
          <c:spPr>
            <a:ln w="12700">
              <a:solidFill>
                <a:srgbClr val="999999"/>
              </a:solidFill>
              <a:prstDash val="sysDash"/>
            </a:ln>
          </c:spPr>
        </c:majorGridlines>
        <c:numFmt formatCode="#,##0" sourceLinked="1"/>
        <c:majorTickMark val="out"/>
        <c:minorTickMark val="none"/>
        <c:tickLblPos val="nextTo"/>
        <c:spPr>
          <a:ln w="12700">
            <a:solidFill>
              <a:srgbClr val="999999"/>
            </a:solidFill>
            <a:prstDash val="solid"/>
          </a:ln>
        </c:spPr>
        <c:txPr>
          <a:bodyPr rot="0" vert="horz"/>
          <a:lstStyle/>
          <a:p>
            <a:pPr>
              <a:defRPr sz="800" b="0" i="0" u="none" strike="noStrike" baseline="0">
                <a:solidFill>
                  <a:srgbClr val="000000"/>
                </a:solidFill>
                <a:latin typeface="Arial" panose="020B0604020202020204" pitchFamily="34" charset="0"/>
                <a:ea typeface="Marianne"/>
                <a:cs typeface="Arial" panose="020B0604020202020204" pitchFamily="34" charset="0"/>
              </a:defRPr>
            </a:pPr>
            <a:endParaRPr lang="fr-FR"/>
          </a:p>
        </c:txPr>
        <c:crossAx val="1563153984"/>
        <c:crossesAt val="1"/>
        <c:crossBetween val="between"/>
        <c:majorUnit val="400"/>
      </c:valAx>
      <c:spPr>
        <a:noFill/>
        <a:ln w="25400">
          <a:noFill/>
        </a:ln>
      </c:spPr>
    </c:plotArea>
    <c:legend>
      <c:legendPos val="r"/>
      <c:layout>
        <c:manualLayout>
          <c:xMode val="edge"/>
          <c:yMode val="edge"/>
          <c:x val="7.2067750268533237E-2"/>
          <c:y val="0.84481896954661495"/>
          <c:w val="0.76838782412626827"/>
          <c:h val="0.15518086035074374"/>
        </c:manualLayout>
      </c:layout>
      <c:overlay val="0"/>
      <c:spPr>
        <a:noFill/>
        <a:ln w="25400">
          <a:noFill/>
        </a:ln>
      </c:spPr>
      <c:txPr>
        <a:bodyPr/>
        <a:lstStyle/>
        <a:p>
          <a:pPr>
            <a:defRPr sz="900" b="0" i="0" u="none" strike="noStrike" baseline="0">
              <a:solidFill>
                <a:srgbClr val="000000"/>
              </a:solidFill>
              <a:latin typeface="Marianne"/>
              <a:ea typeface="Marianne"/>
              <a:cs typeface="Marianne"/>
            </a:defRPr>
          </a:pPr>
          <a:endParaRPr lang="fr-FR"/>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51180555555555551" footer="0.51180555555555551"/>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Marianne"/>
                <a:ea typeface="Marianne"/>
                <a:cs typeface="Marianne"/>
              </a:defRPr>
            </a:pPr>
            <a:r>
              <a:rPr lang="fr-FR" sz="1000"/>
              <a:t>Prix €/kg de carcasse</a:t>
            </a:r>
          </a:p>
        </c:rich>
      </c:tx>
      <c:layout>
        <c:manualLayout>
          <c:xMode val="edge"/>
          <c:yMode val="edge"/>
          <c:x val="3.9079072335209443E-2"/>
          <c:y val="4.7389527128781035E-2"/>
        </c:manualLayout>
      </c:layout>
      <c:overlay val="0"/>
    </c:title>
    <c:autoTitleDeleted val="0"/>
    <c:plotArea>
      <c:layout>
        <c:manualLayout>
          <c:layoutTarget val="inner"/>
          <c:xMode val="edge"/>
          <c:yMode val="edge"/>
          <c:x val="8.3505738253306566E-2"/>
          <c:y val="0.15563012754163316"/>
          <c:w val="0.88190299762178748"/>
          <c:h val="0.62147212405741303"/>
        </c:manualLayout>
      </c:layout>
      <c:lineChart>
        <c:grouping val="standard"/>
        <c:varyColors val="0"/>
        <c:ser>
          <c:idx val="0"/>
          <c:order val="0"/>
          <c:tx>
            <c:strRef>
              <c:f>cotations_Veaux_non_eleve_au_pi!$C$12</c:f>
              <c:strCache>
                <c:ptCount val="1"/>
                <c:pt idx="0">
                  <c:v>Moyenne 2018-2020</c:v>
                </c:pt>
              </c:strCache>
            </c:strRef>
          </c:tx>
          <c:spPr>
            <a:ln w="25400">
              <a:solidFill>
                <a:srgbClr val="991A00"/>
              </a:solidFill>
              <a:prstDash val="sysDash"/>
            </a:ln>
          </c:spPr>
          <c:marker>
            <c:symbol val="none"/>
          </c:marker>
          <c:cat>
            <c:strRef>
              <c:f>cotations_Veaux_non_eleve_au_pi!$B$13:$B$64</c:f>
              <c:strCache>
                <c:ptCount val="52"/>
                <c:pt idx="0">
                  <c:v>sem-1</c:v>
                </c:pt>
                <c:pt idx="1">
                  <c:v>sem-2</c:v>
                </c:pt>
                <c:pt idx="2">
                  <c:v>sem-3</c:v>
                </c:pt>
                <c:pt idx="3">
                  <c:v>sem-4</c:v>
                </c:pt>
                <c:pt idx="4">
                  <c:v>sem-5</c:v>
                </c:pt>
                <c:pt idx="5">
                  <c:v>sem-6</c:v>
                </c:pt>
                <c:pt idx="6">
                  <c:v>sem-7</c:v>
                </c:pt>
                <c:pt idx="7">
                  <c:v>sem-8</c:v>
                </c:pt>
                <c:pt idx="8">
                  <c:v>sem-9</c:v>
                </c:pt>
                <c:pt idx="9">
                  <c:v>sem-10</c:v>
                </c:pt>
                <c:pt idx="10">
                  <c:v>sem-11</c:v>
                </c:pt>
                <c:pt idx="11">
                  <c:v>sem-12</c:v>
                </c:pt>
                <c:pt idx="12">
                  <c:v>sem-13</c:v>
                </c:pt>
                <c:pt idx="13">
                  <c:v>sem-14</c:v>
                </c:pt>
                <c:pt idx="14">
                  <c:v>sem-15</c:v>
                </c:pt>
                <c:pt idx="15">
                  <c:v>sem-16</c:v>
                </c:pt>
                <c:pt idx="16">
                  <c:v>sem-17</c:v>
                </c:pt>
                <c:pt idx="17">
                  <c:v>sem-18</c:v>
                </c:pt>
                <c:pt idx="18">
                  <c:v>sem-19</c:v>
                </c:pt>
                <c:pt idx="19">
                  <c:v>sem-20</c:v>
                </c:pt>
                <c:pt idx="20">
                  <c:v>sem-21</c:v>
                </c:pt>
                <c:pt idx="21">
                  <c:v>sem-22</c:v>
                </c:pt>
                <c:pt idx="22">
                  <c:v>sem-23</c:v>
                </c:pt>
                <c:pt idx="23">
                  <c:v>sem-24</c:v>
                </c:pt>
                <c:pt idx="24">
                  <c:v>sem-25</c:v>
                </c:pt>
                <c:pt idx="25">
                  <c:v>sem-26</c:v>
                </c:pt>
                <c:pt idx="26">
                  <c:v>sem-27</c:v>
                </c:pt>
                <c:pt idx="27">
                  <c:v>sem-28</c:v>
                </c:pt>
                <c:pt idx="28">
                  <c:v>sem-29</c:v>
                </c:pt>
                <c:pt idx="29">
                  <c:v>sem-30</c:v>
                </c:pt>
                <c:pt idx="30">
                  <c:v>sem-31</c:v>
                </c:pt>
                <c:pt idx="31">
                  <c:v>sem-32</c:v>
                </c:pt>
                <c:pt idx="32">
                  <c:v>sem-33</c:v>
                </c:pt>
                <c:pt idx="33">
                  <c:v>sem-34</c:v>
                </c:pt>
                <c:pt idx="34">
                  <c:v>sem-35</c:v>
                </c:pt>
                <c:pt idx="35">
                  <c:v>sem-36</c:v>
                </c:pt>
                <c:pt idx="36">
                  <c:v>sem-37</c:v>
                </c:pt>
                <c:pt idx="37">
                  <c:v>sem-38</c:v>
                </c:pt>
                <c:pt idx="38">
                  <c:v>sem-39</c:v>
                </c:pt>
                <c:pt idx="39">
                  <c:v>sem-40</c:v>
                </c:pt>
                <c:pt idx="40">
                  <c:v>sem-41</c:v>
                </c:pt>
                <c:pt idx="41">
                  <c:v>sem-42</c:v>
                </c:pt>
                <c:pt idx="42">
                  <c:v>sem-43</c:v>
                </c:pt>
                <c:pt idx="43">
                  <c:v>sem-44</c:v>
                </c:pt>
                <c:pt idx="44">
                  <c:v>sem-45</c:v>
                </c:pt>
                <c:pt idx="45">
                  <c:v>sem-46</c:v>
                </c:pt>
                <c:pt idx="46">
                  <c:v>sem-47</c:v>
                </c:pt>
                <c:pt idx="47">
                  <c:v>sem-48</c:v>
                </c:pt>
                <c:pt idx="48">
                  <c:v>sem-49</c:v>
                </c:pt>
                <c:pt idx="49">
                  <c:v>sem-50</c:v>
                </c:pt>
                <c:pt idx="50">
                  <c:v>sem-51</c:v>
                </c:pt>
                <c:pt idx="51">
                  <c:v>sem-52</c:v>
                </c:pt>
              </c:strCache>
            </c:strRef>
          </c:cat>
          <c:val>
            <c:numRef>
              <c:f>cotations_Veaux_non_eleve_au_pi!$C$13:$C$64</c:f>
              <c:numCache>
                <c:formatCode>#,##0.00</c:formatCode>
                <c:ptCount val="52"/>
                <c:pt idx="0">
                  <c:v>7.41</c:v>
                </c:pt>
                <c:pt idx="1">
                  <c:v>7.4533333333333331</c:v>
                </c:pt>
                <c:pt idx="2">
                  <c:v>7.4833333333333334</c:v>
                </c:pt>
                <c:pt idx="3">
                  <c:v>7.47</c:v>
                </c:pt>
                <c:pt idx="4">
                  <c:v>7.373333333333334</c:v>
                </c:pt>
                <c:pt idx="5">
                  <c:v>7.3599999999999994</c:v>
                </c:pt>
                <c:pt idx="6">
                  <c:v>7.4266666666666667</c:v>
                </c:pt>
                <c:pt idx="7">
                  <c:v>7.4733333333333336</c:v>
                </c:pt>
                <c:pt idx="8">
                  <c:v>7.4633333333333338</c:v>
                </c:pt>
                <c:pt idx="9">
                  <c:v>7.46</c:v>
                </c:pt>
                <c:pt idx="10">
                  <c:v>7.2600000000000007</c:v>
                </c:pt>
                <c:pt idx="11">
                  <c:v>7.2566666666666668</c:v>
                </c:pt>
                <c:pt idx="12">
                  <c:v>7.253333333333333</c:v>
                </c:pt>
                <c:pt idx="13">
                  <c:v>7.2266666666666666</c:v>
                </c:pt>
                <c:pt idx="14">
                  <c:v>7.2566666666666668</c:v>
                </c:pt>
                <c:pt idx="15">
                  <c:v>7.2266666666666666</c:v>
                </c:pt>
                <c:pt idx="16">
                  <c:v>7.16</c:v>
                </c:pt>
                <c:pt idx="17">
                  <c:v>7.0333333333333341</c:v>
                </c:pt>
                <c:pt idx="18">
                  <c:v>7.0133333333333328</c:v>
                </c:pt>
                <c:pt idx="19">
                  <c:v>7.0366666666666662</c:v>
                </c:pt>
                <c:pt idx="20">
                  <c:v>7.0200000000000005</c:v>
                </c:pt>
                <c:pt idx="21">
                  <c:v>6.9233333333333329</c:v>
                </c:pt>
                <c:pt idx="22">
                  <c:v>6.8933333333333335</c:v>
                </c:pt>
                <c:pt idx="23">
                  <c:v>6.81</c:v>
                </c:pt>
                <c:pt idx="24">
                  <c:v>6.87</c:v>
                </c:pt>
                <c:pt idx="25">
                  <c:v>6.8233333333333333</c:v>
                </c:pt>
                <c:pt idx="26">
                  <c:v>6.956666666666667</c:v>
                </c:pt>
                <c:pt idx="27">
                  <c:v>6.876666666666666</c:v>
                </c:pt>
                <c:pt idx="28">
                  <c:v>6.7633333333333328</c:v>
                </c:pt>
                <c:pt idx="29" formatCode="0.00">
                  <c:v>6.9033333333333333</c:v>
                </c:pt>
                <c:pt idx="30">
                  <c:v>6.919999999999999</c:v>
                </c:pt>
                <c:pt idx="31">
                  <c:v>6.919999999999999</c:v>
                </c:pt>
                <c:pt idx="32">
                  <c:v>6.95</c:v>
                </c:pt>
                <c:pt idx="33">
                  <c:v>7.0366666666666662</c:v>
                </c:pt>
                <c:pt idx="34">
                  <c:v>6.9866666666666672</c:v>
                </c:pt>
                <c:pt idx="35">
                  <c:v>6.916666666666667</c:v>
                </c:pt>
                <c:pt idx="36">
                  <c:v>7.0466666666666669</c:v>
                </c:pt>
                <c:pt idx="37">
                  <c:v>7.126666666666666</c:v>
                </c:pt>
                <c:pt idx="38">
                  <c:v>7.1766666666666667</c:v>
                </c:pt>
                <c:pt idx="39">
                  <c:v>7.123333333333334</c:v>
                </c:pt>
                <c:pt idx="40">
                  <c:v>7.163333333333334</c:v>
                </c:pt>
                <c:pt idx="41">
                  <c:v>7.2133333333333338</c:v>
                </c:pt>
                <c:pt idx="42">
                  <c:v>7.2566666666666668</c:v>
                </c:pt>
                <c:pt idx="43">
                  <c:v>7.27</c:v>
                </c:pt>
                <c:pt idx="44">
                  <c:v>7.29</c:v>
                </c:pt>
                <c:pt idx="45">
                  <c:v>7.3966666666666674</c:v>
                </c:pt>
                <c:pt idx="46">
                  <c:v>7.43</c:v>
                </c:pt>
                <c:pt idx="47">
                  <c:v>7.4233333333333329</c:v>
                </c:pt>
                <c:pt idx="48">
                  <c:v>7.3500000000000005</c:v>
                </c:pt>
                <c:pt idx="49">
                  <c:v>7.3599999999999994</c:v>
                </c:pt>
                <c:pt idx="50">
                  <c:v>7.3400000000000007</c:v>
                </c:pt>
                <c:pt idx="51">
                  <c:v>7.336666666666666</c:v>
                </c:pt>
              </c:numCache>
            </c:numRef>
          </c:val>
          <c:smooth val="0"/>
          <c:extLst>
            <c:ext xmlns:c16="http://schemas.microsoft.com/office/drawing/2014/chart" uri="{C3380CC4-5D6E-409C-BE32-E72D297353CC}">
              <c16:uniqueId val="{00000000-7581-4FA7-B582-8C063D0E4441}"/>
            </c:ext>
          </c:extLst>
        </c:ser>
        <c:ser>
          <c:idx val="1"/>
          <c:order val="3"/>
          <c:tx>
            <c:strRef>
              <c:f>cotations_Veaux_non_eleve_au_pi!$D$12</c:f>
              <c:strCache>
                <c:ptCount val="1"/>
                <c:pt idx="0">
                  <c:v>2021</c:v>
                </c:pt>
              </c:strCache>
            </c:strRef>
          </c:tx>
          <c:spPr>
            <a:ln w="25400">
              <a:solidFill>
                <a:srgbClr val="0070C0"/>
              </a:solidFill>
            </a:ln>
          </c:spPr>
          <c:marker>
            <c:symbol val="none"/>
          </c:marker>
          <c:cat>
            <c:strRef>
              <c:f>cotations_Veaux_non_eleve_au_pi!$B$13:$B$64</c:f>
              <c:strCache>
                <c:ptCount val="52"/>
                <c:pt idx="0">
                  <c:v>sem-1</c:v>
                </c:pt>
                <c:pt idx="1">
                  <c:v>sem-2</c:v>
                </c:pt>
                <c:pt idx="2">
                  <c:v>sem-3</c:v>
                </c:pt>
                <c:pt idx="3">
                  <c:v>sem-4</c:v>
                </c:pt>
                <c:pt idx="4">
                  <c:v>sem-5</c:v>
                </c:pt>
                <c:pt idx="5">
                  <c:v>sem-6</c:v>
                </c:pt>
                <c:pt idx="6">
                  <c:v>sem-7</c:v>
                </c:pt>
                <c:pt idx="7">
                  <c:v>sem-8</c:v>
                </c:pt>
                <c:pt idx="8">
                  <c:v>sem-9</c:v>
                </c:pt>
                <c:pt idx="9">
                  <c:v>sem-10</c:v>
                </c:pt>
                <c:pt idx="10">
                  <c:v>sem-11</c:v>
                </c:pt>
                <c:pt idx="11">
                  <c:v>sem-12</c:v>
                </c:pt>
                <c:pt idx="12">
                  <c:v>sem-13</c:v>
                </c:pt>
                <c:pt idx="13">
                  <c:v>sem-14</c:v>
                </c:pt>
                <c:pt idx="14">
                  <c:v>sem-15</c:v>
                </c:pt>
                <c:pt idx="15">
                  <c:v>sem-16</c:v>
                </c:pt>
                <c:pt idx="16">
                  <c:v>sem-17</c:v>
                </c:pt>
                <c:pt idx="17">
                  <c:v>sem-18</c:v>
                </c:pt>
                <c:pt idx="18">
                  <c:v>sem-19</c:v>
                </c:pt>
                <c:pt idx="19">
                  <c:v>sem-20</c:v>
                </c:pt>
                <c:pt idx="20">
                  <c:v>sem-21</c:v>
                </c:pt>
                <c:pt idx="21">
                  <c:v>sem-22</c:v>
                </c:pt>
                <c:pt idx="22">
                  <c:v>sem-23</c:v>
                </c:pt>
                <c:pt idx="23">
                  <c:v>sem-24</c:v>
                </c:pt>
                <c:pt idx="24">
                  <c:v>sem-25</c:v>
                </c:pt>
                <c:pt idx="25">
                  <c:v>sem-26</c:v>
                </c:pt>
                <c:pt idx="26">
                  <c:v>sem-27</c:v>
                </c:pt>
                <c:pt idx="27">
                  <c:v>sem-28</c:v>
                </c:pt>
                <c:pt idx="28">
                  <c:v>sem-29</c:v>
                </c:pt>
                <c:pt idx="29">
                  <c:v>sem-30</c:v>
                </c:pt>
                <c:pt idx="30">
                  <c:v>sem-31</c:v>
                </c:pt>
                <c:pt idx="31">
                  <c:v>sem-32</c:v>
                </c:pt>
                <c:pt idx="32">
                  <c:v>sem-33</c:v>
                </c:pt>
                <c:pt idx="33">
                  <c:v>sem-34</c:v>
                </c:pt>
                <c:pt idx="34">
                  <c:v>sem-35</c:v>
                </c:pt>
                <c:pt idx="35">
                  <c:v>sem-36</c:v>
                </c:pt>
                <c:pt idx="36">
                  <c:v>sem-37</c:v>
                </c:pt>
                <c:pt idx="37">
                  <c:v>sem-38</c:v>
                </c:pt>
                <c:pt idx="38">
                  <c:v>sem-39</c:v>
                </c:pt>
                <c:pt idx="39">
                  <c:v>sem-40</c:v>
                </c:pt>
                <c:pt idx="40">
                  <c:v>sem-41</c:v>
                </c:pt>
                <c:pt idx="41">
                  <c:v>sem-42</c:v>
                </c:pt>
                <c:pt idx="42">
                  <c:v>sem-43</c:v>
                </c:pt>
                <c:pt idx="43">
                  <c:v>sem-44</c:v>
                </c:pt>
                <c:pt idx="44">
                  <c:v>sem-45</c:v>
                </c:pt>
                <c:pt idx="45">
                  <c:v>sem-46</c:v>
                </c:pt>
                <c:pt idx="46">
                  <c:v>sem-47</c:v>
                </c:pt>
                <c:pt idx="47">
                  <c:v>sem-48</c:v>
                </c:pt>
                <c:pt idx="48">
                  <c:v>sem-49</c:v>
                </c:pt>
                <c:pt idx="49">
                  <c:v>sem-50</c:v>
                </c:pt>
                <c:pt idx="50">
                  <c:v>sem-51</c:v>
                </c:pt>
                <c:pt idx="51">
                  <c:v>sem-52</c:v>
                </c:pt>
              </c:strCache>
            </c:strRef>
          </c:cat>
          <c:val>
            <c:numRef>
              <c:f>cotations_Veaux_non_eleve_au_pi!$D$13:$D$64</c:f>
              <c:numCache>
                <c:formatCode>0.00"   "</c:formatCode>
                <c:ptCount val="52"/>
                <c:pt idx="0">
                  <c:v>7.33</c:v>
                </c:pt>
                <c:pt idx="1">
                  <c:v>7.33</c:v>
                </c:pt>
                <c:pt idx="2">
                  <c:v>7.33</c:v>
                </c:pt>
                <c:pt idx="3">
                  <c:v>7.18</c:v>
                </c:pt>
                <c:pt idx="4">
                  <c:v>7.17</c:v>
                </c:pt>
                <c:pt idx="5">
                  <c:v>7.24</c:v>
                </c:pt>
                <c:pt idx="6">
                  <c:v>7.17</c:v>
                </c:pt>
                <c:pt idx="7">
                  <c:v>7.19</c:v>
                </c:pt>
                <c:pt idx="8">
                  <c:v>7.25</c:v>
                </c:pt>
                <c:pt idx="9">
                  <c:v>7.25</c:v>
                </c:pt>
                <c:pt idx="10">
                  <c:v>7.18</c:v>
                </c:pt>
                <c:pt idx="11">
                  <c:v>7.14</c:v>
                </c:pt>
                <c:pt idx="12">
                  <c:v>7.33</c:v>
                </c:pt>
                <c:pt idx="13">
                  <c:v>7.33</c:v>
                </c:pt>
                <c:pt idx="14">
                  <c:v>7.17</c:v>
                </c:pt>
                <c:pt idx="15">
                  <c:v>7.28</c:v>
                </c:pt>
                <c:pt idx="16">
                  <c:v>7.28</c:v>
                </c:pt>
                <c:pt idx="17">
                  <c:v>7.25</c:v>
                </c:pt>
                <c:pt idx="18">
                  <c:v>7.27</c:v>
                </c:pt>
                <c:pt idx="19">
                  <c:v>7.27</c:v>
                </c:pt>
                <c:pt idx="20">
                  <c:v>7.17</c:v>
                </c:pt>
                <c:pt idx="21">
                  <c:v>7.21</c:v>
                </c:pt>
                <c:pt idx="22">
                  <c:v>7.19</c:v>
                </c:pt>
                <c:pt idx="23">
                  <c:v>7.15</c:v>
                </c:pt>
                <c:pt idx="24">
                  <c:v>7.15</c:v>
                </c:pt>
                <c:pt idx="25">
                  <c:v>7.06</c:v>
                </c:pt>
                <c:pt idx="26">
                  <c:v>6.95</c:v>
                </c:pt>
                <c:pt idx="27">
                  <c:v>7.02</c:v>
                </c:pt>
                <c:pt idx="28">
                  <c:v>7.08</c:v>
                </c:pt>
                <c:pt idx="29">
                  <c:v>7.1</c:v>
                </c:pt>
                <c:pt idx="30">
                  <c:v>7.1</c:v>
                </c:pt>
                <c:pt idx="31">
                  <c:v>7.05</c:v>
                </c:pt>
                <c:pt idx="32">
                  <c:v>7.11</c:v>
                </c:pt>
                <c:pt idx="33">
                  <c:v>7.06</c:v>
                </c:pt>
                <c:pt idx="34">
                  <c:v>7.26</c:v>
                </c:pt>
                <c:pt idx="35">
                  <c:v>7.25</c:v>
                </c:pt>
                <c:pt idx="36">
                  <c:v>7.29</c:v>
                </c:pt>
                <c:pt idx="37">
                  <c:v>7.32</c:v>
                </c:pt>
                <c:pt idx="38">
                  <c:v>7.32</c:v>
                </c:pt>
                <c:pt idx="39">
                  <c:v>7.54</c:v>
                </c:pt>
                <c:pt idx="40">
                  <c:v>7.43</c:v>
                </c:pt>
                <c:pt idx="41">
                  <c:v>7.63</c:v>
                </c:pt>
                <c:pt idx="42">
                  <c:v>7.63</c:v>
                </c:pt>
                <c:pt idx="43">
                  <c:v>7.52</c:v>
                </c:pt>
                <c:pt idx="44">
                  <c:v>7.6</c:v>
                </c:pt>
                <c:pt idx="45">
                  <c:v>7.61</c:v>
                </c:pt>
                <c:pt idx="46">
                  <c:v>7.66</c:v>
                </c:pt>
                <c:pt idx="47">
                  <c:v>7.63</c:v>
                </c:pt>
                <c:pt idx="48">
                  <c:v>7.61</c:v>
                </c:pt>
                <c:pt idx="49">
                  <c:v>7.52</c:v>
                </c:pt>
                <c:pt idx="50">
                  <c:v>7.64</c:v>
                </c:pt>
                <c:pt idx="51">
                  <c:v>7.64</c:v>
                </c:pt>
              </c:numCache>
            </c:numRef>
          </c:val>
          <c:smooth val="0"/>
          <c:extLst>
            <c:ext xmlns:c16="http://schemas.microsoft.com/office/drawing/2014/chart" uri="{C3380CC4-5D6E-409C-BE32-E72D297353CC}">
              <c16:uniqueId val="{00000003-7581-4FA7-B582-8C063D0E4441}"/>
            </c:ext>
          </c:extLst>
        </c:ser>
        <c:ser>
          <c:idx val="4"/>
          <c:order val="4"/>
          <c:tx>
            <c:strRef>
              <c:f>cotations_Veaux_non_eleve_au_pi!$E$12</c:f>
              <c:strCache>
                <c:ptCount val="1"/>
                <c:pt idx="0">
                  <c:v>2022</c:v>
                </c:pt>
              </c:strCache>
            </c:strRef>
          </c:tx>
          <c:spPr>
            <a:ln>
              <a:solidFill>
                <a:schemeClr val="accent2"/>
              </a:solidFill>
            </a:ln>
          </c:spPr>
          <c:marker>
            <c:symbol val="none"/>
          </c:marker>
          <c:val>
            <c:numRef>
              <c:f>cotations_Veaux_non_eleve_au_pi!$E$14:$E$64</c:f>
              <c:numCache>
                <c:formatCode>0.00"   "</c:formatCode>
                <c:ptCount val="51"/>
                <c:pt idx="0">
                  <c:v>7.61</c:v>
                </c:pt>
                <c:pt idx="1">
                  <c:v>7.61</c:v>
                </c:pt>
                <c:pt idx="2">
                  <c:v>7.68</c:v>
                </c:pt>
                <c:pt idx="3">
                  <c:v>7.67</c:v>
                </c:pt>
                <c:pt idx="4">
                  <c:v>7.67</c:v>
                </c:pt>
                <c:pt idx="5">
                  <c:v>7.62</c:v>
                </c:pt>
                <c:pt idx="6">
                  <c:v>7.52</c:v>
                </c:pt>
                <c:pt idx="7">
                  <c:v>7.75</c:v>
                </c:pt>
                <c:pt idx="8">
                  <c:v>7.75</c:v>
                </c:pt>
                <c:pt idx="9">
                  <c:v>7.75</c:v>
                </c:pt>
                <c:pt idx="10">
                  <c:v>7.61</c:v>
                </c:pt>
                <c:pt idx="11">
                  <c:v>7.61</c:v>
                </c:pt>
                <c:pt idx="12">
                  <c:v>7.62</c:v>
                </c:pt>
                <c:pt idx="13">
                  <c:v>7.62</c:v>
                </c:pt>
                <c:pt idx="14">
                  <c:v>7.6</c:v>
                </c:pt>
                <c:pt idx="15">
                  <c:v>7.6</c:v>
                </c:pt>
                <c:pt idx="16">
                  <c:v>7.59</c:v>
                </c:pt>
                <c:pt idx="17">
                  <c:v>7.58</c:v>
                </c:pt>
                <c:pt idx="18">
                  <c:v>7.75</c:v>
                </c:pt>
                <c:pt idx="19">
                  <c:v>7.75</c:v>
                </c:pt>
                <c:pt idx="20">
                  <c:v>7.48</c:v>
                </c:pt>
                <c:pt idx="21">
                  <c:v>7.48</c:v>
                </c:pt>
                <c:pt idx="22">
                  <c:v>7.48</c:v>
                </c:pt>
                <c:pt idx="23">
                  <c:v>7.58</c:v>
                </c:pt>
                <c:pt idx="24">
                  <c:v>7.58</c:v>
                </c:pt>
                <c:pt idx="25">
                  <c:v>7.56</c:v>
                </c:pt>
                <c:pt idx="26">
                  <c:v>7.55</c:v>
                </c:pt>
                <c:pt idx="27">
                  <c:v>7.47</c:v>
                </c:pt>
                <c:pt idx="28">
                  <c:v>7.35</c:v>
                </c:pt>
                <c:pt idx="29">
                  <c:v>7.53</c:v>
                </c:pt>
                <c:pt idx="30">
                  <c:v>7.61</c:v>
                </c:pt>
                <c:pt idx="31">
                  <c:v>7.52</c:v>
                </c:pt>
                <c:pt idx="32">
                  <c:v>7.56</c:v>
                </c:pt>
                <c:pt idx="33">
                  <c:v>7.59</c:v>
                </c:pt>
                <c:pt idx="34">
                  <c:v>7.66</c:v>
                </c:pt>
                <c:pt idx="35">
                  <c:v>7.74</c:v>
                </c:pt>
                <c:pt idx="36">
                  <c:v>7.82</c:v>
                </c:pt>
                <c:pt idx="37">
                  <c:v>7.95</c:v>
                </c:pt>
                <c:pt idx="38">
                  <c:v>8.09</c:v>
                </c:pt>
                <c:pt idx="39">
                  <c:v>8.3000000000000007</c:v>
                </c:pt>
                <c:pt idx="40">
                  <c:v>8.25</c:v>
                </c:pt>
                <c:pt idx="41">
                  <c:v>8.27</c:v>
                </c:pt>
                <c:pt idx="42">
                  <c:v>8.3699999999999992</c:v>
                </c:pt>
                <c:pt idx="43">
                  <c:v>8.33</c:v>
                </c:pt>
                <c:pt idx="44">
                  <c:v>8.42</c:v>
                </c:pt>
                <c:pt idx="45">
                  <c:v>8.35</c:v>
                </c:pt>
                <c:pt idx="46">
                  <c:v>8.41</c:v>
                </c:pt>
                <c:pt idx="47">
                  <c:v>8.32</c:v>
                </c:pt>
                <c:pt idx="48">
                  <c:v>8.4499999999999993</c:v>
                </c:pt>
                <c:pt idx="49">
                  <c:v>8.49</c:v>
                </c:pt>
                <c:pt idx="50">
                  <c:v>8.4499999999999993</c:v>
                </c:pt>
              </c:numCache>
            </c:numRef>
          </c:val>
          <c:smooth val="0"/>
          <c:extLst>
            <c:ext xmlns:c16="http://schemas.microsoft.com/office/drawing/2014/chart" uri="{C3380CC4-5D6E-409C-BE32-E72D297353CC}">
              <c16:uniqueId val="{00000000-0F74-4E3C-A92A-CA8EEEDF6203}"/>
            </c:ext>
          </c:extLst>
        </c:ser>
        <c:ser>
          <c:idx val="3"/>
          <c:order val="5"/>
          <c:tx>
            <c:strRef>
              <c:f>cotations_Veaux_non_eleve_au_pi!$F$12</c:f>
              <c:strCache>
                <c:ptCount val="1"/>
                <c:pt idx="0">
                  <c:v>2023</c:v>
                </c:pt>
              </c:strCache>
            </c:strRef>
          </c:tx>
          <c:spPr>
            <a:ln w="25400">
              <a:solidFill>
                <a:srgbClr val="00B050"/>
              </a:solidFill>
            </a:ln>
          </c:spPr>
          <c:marker>
            <c:symbol val="none"/>
          </c:marker>
          <c:val>
            <c:numRef>
              <c:f>cotations_Veaux_non_eleve_au_pi!$F$13:$F$64</c:f>
              <c:numCache>
                <c:formatCode>0.00"   "</c:formatCode>
                <c:ptCount val="52"/>
                <c:pt idx="0">
                  <c:v>8.5</c:v>
                </c:pt>
                <c:pt idx="1">
                  <c:v>8.5</c:v>
                </c:pt>
                <c:pt idx="2">
                  <c:v>8.6</c:v>
                </c:pt>
                <c:pt idx="3">
                  <c:v>8.5299999999999994</c:v>
                </c:pt>
                <c:pt idx="4">
                  <c:v>8.51</c:v>
                </c:pt>
                <c:pt idx="5">
                  <c:v>8.59</c:v>
                </c:pt>
                <c:pt idx="6">
                  <c:v>8.5</c:v>
                </c:pt>
                <c:pt idx="7">
                  <c:v>8.4499999999999993</c:v>
                </c:pt>
                <c:pt idx="8">
                  <c:v>8.43</c:v>
                </c:pt>
                <c:pt idx="9">
                  <c:v>8.41</c:v>
                </c:pt>
                <c:pt idx="10">
                  <c:v>8.2799999999999994</c:v>
                </c:pt>
                <c:pt idx="11">
                  <c:v>8.36</c:v>
                </c:pt>
                <c:pt idx="12">
                  <c:v>8.4600000000000009</c:v>
                </c:pt>
                <c:pt idx="13">
                  <c:v>8.32</c:v>
                </c:pt>
                <c:pt idx="14">
                  <c:v>8.2899999999999991</c:v>
                </c:pt>
                <c:pt idx="15">
                  <c:v>8.25</c:v>
                </c:pt>
                <c:pt idx="16">
                  <c:v>8.2200000000000006</c:v>
                </c:pt>
                <c:pt idx="17">
                  <c:v>8.1199999999999992</c:v>
                </c:pt>
                <c:pt idx="18">
                  <c:v>8.15</c:v>
                </c:pt>
                <c:pt idx="19">
                  <c:v>8.1999999999999993</c:v>
                </c:pt>
                <c:pt idx="20">
                  <c:v>8.1999999999999993</c:v>
                </c:pt>
                <c:pt idx="21">
                  <c:v>8.15</c:v>
                </c:pt>
                <c:pt idx="22">
                  <c:v>8.06</c:v>
                </c:pt>
                <c:pt idx="23">
                  <c:v>8.06</c:v>
                </c:pt>
                <c:pt idx="24">
                  <c:v>8.06</c:v>
                </c:pt>
                <c:pt idx="25">
                  <c:v>8</c:v>
                </c:pt>
                <c:pt idx="26">
                  <c:v>7.95</c:v>
                </c:pt>
                <c:pt idx="27">
                  <c:v>7.76</c:v>
                </c:pt>
                <c:pt idx="28">
                  <c:v>7.83</c:v>
                </c:pt>
                <c:pt idx="29">
                  <c:v>7.67</c:v>
                </c:pt>
                <c:pt idx="30">
                  <c:v>7.82</c:v>
                </c:pt>
                <c:pt idx="31">
                  <c:v>7.88</c:v>
                </c:pt>
                <c:pt idx="32">
                  <c:v>7.83</c:v>
                </c:pt>
                <c:pt idx="33">
                  <c:v>7.83</c:v>
                </c:pt>
                <c:pt idx="34">
                  <c:v>7.87</c:v>
                </c:pt>
                <c:pt idx="35">
                  <c:v>8.06</c:v>
                </c:pt>
                <c:pt idx="36">
                  <c:v>7.96</c:v>
                </c:pt>
                <c:pt idx="37">
                  <c:v>8.02</c:v>
                </c:pt>
                <c:pt idx="38">
                  <c:v>8.02</c:v>
                </c:pt>
                <c:pt idx="39">
                  <c:v>8.15</c:v>
                </c:pt>
                <c:pt idx="40">
                  <c:v>8.11</c:v>
                </c:pt>
                <c:pt idx="41">
                  <c:v>8.11</c:v>
                </c:pt>
                <c:pt idx="42">
                  <c:v>8.06</c:v>
                </c:pt>
                <c:pt idx="43">
                  <c:v>8.17</c:v>
                </c:pt>
                <c:pt idx="44">
                  <c:v>8.18</c:v>
                </c:pt>
                <c:pt idx="45">
                  <c:v>8.4</c:v>
                </c:pt>
                <c:pt idx="46">
                  <c:v>8.4</c:v>
                </c:pt>
                <c:pt idx="47">
                  <c:v>8.27</c:v>
                </c:pt>
                <c:pt idx="48">
                  <c:v>8.27</c:v>
                </c:pt>
                <c:pt idx="49">
                  <c:v>8.2200000000000006</c:v>
                </c:pt>
                <c:pt idx="50">
                  <c:v>8.24</c:v>
                </c:pt>
              </c:numCache>
            </c:numRef>
          </c:val>
          <c:smooth val="0"/>
          <c:extLst>
            <c:ext xmlns:c16="http://schemas.microsoft.com/office/drawing/2014/chart" uri="{C3380CC4-5D6E-409C-BE32-E72D297353CC}">
              <c16:uniqueId val="{00000000-67E5-498E-8B9B-96F26286DF03}"/>
            </c:ext>
          </c:extLst>
        </c:ser>
        <c:dLbls>
          <c:showLegendKey val="0"/>
          <c:showVal val="0"/>
          <c:showCatName val="0"/>
          <c:showSerName val="0"/>
          <c:showPercent val="0"/>
          <c:showBubbleSize val="0"/>
        </c:dLbls>
        <c:smooth val="0"/>
        <c:axId val="1604740976"/>
        <c:axId val="1"/>
        <c:extLst>
          <c:ext xmlns:c15="http://schemas.microsoft.com/office/drawing/2012/chart" uri="{02D57815-91ED-43cb-92C2-25804820EDAC}">
            <c15:filteredLineSeries>
              <c15:ser>
                <c:idx val="6"/>
                <c:order val="1"/>
                <c:tx>
                  <c:strRef>
                    <c:extLst>
                      <c:ext uri="{02D57815-91ED-43cb-92C2-25804820EDAC}">
                        <c15:formulaRef>
                          <c15:sqref>'cotations_porc.charcutier'!#REF!</c15:sqref>
                        </c15:formulaRef>
                      </c:ext>
                    </c:extLst>
                    <c:strCache>
                      <c:ptCount val="1"/>
                      <c:pt idx="0">
                        <c:v>#REF!</c:v>
                      </c:pt>
                    </c:strCache>
                  </c:strRef>
                </c:tx>
                <c:spPr>
                  <a:ln w="25400">
                    <a:solidFill>
                      <a:srgbClr val="92D050"/>
                    </a:solidFill>
                  </a:ln>
                </c:spPr>
                <c:marker>
                  <c:symbol val="none"/>
                </c:marker>
                <c:cat>
                  <c:strRef>
                    <c:extLst>
                      <c:ext uri="{02D57815-91ED-43cb-92C2-25804820EDAC}">
                        <c15:formulaRef>
                          <c15:sqref>cotations_Veaux_non_eleve_au_pi!$B$13:$B$64</c15:sqref>
                        </c15:formulaRef>
                      </c:ext>
                    </c:extLst>
                    <c:strCache>
                      <c:ptCount val="52"/>
                      <c:pt idx="0">
                        <c:v>sem-1</c:v>
                      </c:pt>
                      <c:pt idx="1">
                        <c:v>sem-2</c:v>
                      </c:pt>
                      <c:pt idx="2">
                        <c:v>sem-3</c:v>
                      </c:pt>
                      <c:pt idx="3">
                        <c:v>sem-4</c:v>
                      </c:pt>
                      <c:pt idx="4">
                        <c:v>sem-5</c:v>
                      </c:pt>
                      <c:pt idx="5">
                        <c:v>sem-6</c:v>
                      </c:pt>
                      <c:pt idx="6">
                        <c:v>sem-7</c:v>
                      </c:pt>
                      <c:pt idx="7">
                        <c:v>sem-8</c:v>
                      </c:pt>
                      <c:pt idx="8">
                        <c:v>sem-9</c:v>
                      </c:pt>
                      <c:pt idx="9">
                        <c:v>sem-10</c:v>
                      </c:pt>
                      <c:pt idx="10">
                        <c:v>sem-11</c:v>
                      </c:pt>
                      <c:pt idx="11">
                        <c:v>sem-12</c:v>
                      </c:pt>
                      <c:pt idx="12">
                        <c:v>sem-13</c:v>
                      </c:pt>
                      <c:pt idx="13">
                        <c:v>sem-14</c:v>
                      </c:pt>
                      <c:pt idx="14">
                        <c:v>sem-15</c:v>
                      </c:pt>
                      <c:pt idx="15">
                        <c:v>sem-16</c:v>
                      </c:pt>
                      <c:pt idx="16">
                        <c:v>sem-17</c:v>
                      </c:pt>
                      <c:pt idx="17">
                        <c:v>sem-18</c:v>
                      </c:pt>
                      <c:pt idx="18">
                        <c:v>sem-19</c:v>
                      </c:pt>
                      <c:pt idx="19">
                        <c:v>sem-20</c:v>
                      </c:pt>
                      <c:pt idx="20">
                        <c:v>sem-21</c:v>
                      </c:pt>
                      <c:pt idx="21">
                        <c:v>sem-22</c:v>
                      </c:pt>
                      <c:pt idx="22">
                        <c:v>sem-23</c:v>
                      </c:pt>
                      <c:pt idx="23">
                        <c:v>sem-24</c:v>
                      </c:pt>
                      <c:pt idx="24">
                        <c:v>sem-25</c:v>
                      </c:pt>
                      <c:pt idx="25">
                        <c:v>sem-26</c:v>
                      </c:pt>
                      <c:pt idx="26">
                        <c:v>sem-27</c:v>
                      </c:pt>
                      <c:pt idx="27">
                        <c:v>sem-28</c:v>
                      </c:pt>
                      <c:pt idx="28">
                        <c:v>sem-29</c:v>
                      </c:pt>
                      <c:pt idx="29">
                        <c:v>sem-30</c:v>
                      </c:pt>
                      <c:pt idx="30">
                        <c:v>sem-31</c:v>
                      </c:pt>
                      <c:pt idx="31">
                        <c:v>sem-32</c:v>
                      </c:pt>
                      <c:pt idx="32">
                        <c:v>sem-33</c:v>
                      </c:pt>
                      <c:pt idx="33">
                        <c:v>sem-34</c:v>
                      </c:pt>
                      <c:pt idx="34">
                        <c:v>sem-35</c:v>
                      </c:pt>
                      <c:pt idx="35">
                        <c:v>sem-36</c:v>
                      </c:pt>
                      <c:pt idx="36">
                        <c:v>sem-37</c:v>
                      </c:pt>
                      <c:pt idx="37">
                        <c:v>sem-38</c:v>
                      </c:pt>
                      <c:pt idx="38">
                        <c:v>sem-39</c:v>
                      </c:pt>
                      <c:pt idx="39">
                        <c:v>sem-40</c:v>
                      </c:pt>
                      <c:pt idx="40">
                        <c:v>sem-41</c:v>
                      </c:pt>
                      <c:pt idx="41">
                        <c:v>sem-42</c:v>
                      </c:pt>
                      <c:pt idx="42">
                        <c:v>sem-43</c:v>
                      </c:pt>
                      <c:pt idx="43">
                        <c:v>sem-44</c:v>
                      </c:pt>
                      <c:pt idx="44">
                        <c:v>sem-45</c:v>
                      </c:pt>
                      <c:pt idx="45">
                        <c:v>sem-46</c:v>
                      </c:pt>
                      <c:pt idx="46">
                        <c:v>sem-47</c:v>
                      </c:pt>
                      <c:pt idx="47">
                        <c:v>sem-48</c:v>
                      </c:pt>
                      <c:pt idx="48">
                        <c:v>sem-49</c:v>
                      </c:pt>
                      <c:pt idx="49">
                        <c:v>sem-50</c:v>
                      </c:pt>
                      <c:pt idx="50">
                        <c:v>sem-51</c:v>
                      </c:pt>
                      <c:pt idx="51">
                        <c:v>sem-52</c:v>
                      </c:pt>
                    </c:strCache>
                  </c:strRef>
                </c:cat>
                <c:val>
                  <c:numRef>
                    <c:extLst>
                      <c:ext uri="{02D57815-91ED-43cb-92C2-25804820EDAC}">
                        <c15:formulaRef>
                          <c15:sqref>'cotations_porc.charcutier'!#REF!</c15:sqref>
                        </c15:formulaRef>
                      </c:ext>
                    </c:extLst>
                    <c:numCache>
                      <c:formatCode>General</c:formatCode>
                      <c:ptCount val="1"/>
                      <c:pt idx="0">
                        <c:v>1</c:v>
                      </c:pt>
                    </c:numCache>
                  </c:numRef>
                </c:val>
                <c:smooth val="0"/>
                <c:extLst>
                  <c:ext xmlns:c16="http://schemas.microsoft.com/office/drawing/2014/chart" uri="{C3380CC4-5D6E-409C-BE32-E72D297353CC}">
                    <c16:uniqueId val="{00000001-7581-4FA7-B582-8C063D0E4441}"/>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'cotations_porc.charcutier'!#REF!</c15:sqref>
                        </c15:formulaRef>
                      </c:ext>
                    </c:extLst>
                    <c:strCache>
                      <c:ptCount val="1"/>
                      <c:pt idx="0">
                        <c:v>#REF!</c:v>
                      </c:pt>
                    </c:strCache>
                  </c:strRef>
                </c:tx>
                <c:spPr>
                  <a:ln w="25400">
                    <a:solidFill>
                      <a:schemeClr val="accent1"/>
                    </a:solidFill>
                    <a:prstDash val="solid"/>
                  </a:ln>
                </c:spPr>
                <c:marker>
                  <c:symbol val="none"/>
                </c:marker>
                <c:cat>
                  <c:strRef>
                    <c:extLst xmlns:c15="http://schemas.microsoft.com/office/drawing/2012/chart">
                      <c:ext xmlns:c15="http://schemas.microsoft.com/office/drawing/2012/chart" uri="{02D57815-91ED-43cb-92C2-25804820EDAC}">
                        <c15:formulaRef>
                          <c15:sqref>cotations_Veaux_non_eleve_au_pi!$B$13:$B$64</c15:sqref>
                        </c15:formulaRef>
                      </c:ext>
                    </c:extLst>
                    <c:strCache>
                      <c:ptCount val="52"/>
                      <c:pt idx="0">
                        <c:v>sem-1</c:v>
                      </c:pt>
                      <c:pt idx="1">
                        <c:v>sem-2</c:v>
                      </c:pt>
                      <c:pt idx="2">
                        <c:v>sem-3</c:v>
                      </c:pt>
                      <c:pt idx="3">
                        <c:v>sem-4</c:v>
                      </c:pt>
                      <c:pt idx="4">
                        <c:v>sem-5</c:v>
                      </c:pt>
                      <c:pt idx="5">
                        <c:v>sem-6</c:v>
                      </c:pt>
                      <c:pt idx="6">
                        <c:v>sem-7</c:v>
                      </c:pt>
                      <c:pt idx="7">
                        <c:v>sem-8</c:v>
                      </c:pt>
                      <c:pt idx="8">
                        <c:v>sem-9</c:v>
                      </c:pt>
                      <c:pt idx="9">
                        <c:v>sem-10</c:v>
                      </c:pt>
                      <c:pt idx="10">
                        <c:v>sem-11</c:v>
                      </c:pt>
                      <c:pt idx="11">
                        <c:v>sem-12</c:v>
                      </c:pt>
                      <c:pt idx="12">
                        <c:v>sem-13</c:v>
                      </c:pt>
                      <c:pt idx="13">
                        <c:v>sem-14</c:v>
                      </c:pt>
                      <c:pt idx="14">
                        <c:v>sem-15</c:v>
                      </c:pt>
                      <c:pt idx="15">
                        <c:v>sem-16</c:v>
                      </c:pt>
                      <c:pt idx="16">
                        <c:v>sem-17</c:v>
                      </c:pt>
                      <c:pt idx="17">
                        <c:v>sem-18</c:v>
                      </c:pt>
                      <c:pt idx="18">
                        <c:v>sem-19</c:v>
                      </c:pt>
                      <c:pt idx="19">
                        <c:v>sem-20</c:v>
                      </c:pt>
                      <c:pt idx="20">
                        <c:v>sem-21</c:v>
                      </c:pt>
                      <c:pt idx="21">
                        <c:v>sem-22</c:v>
                      </c:pt>
                      <c:pt idx="22">
                        <c:v>sem-23</c:v>
                      </c:pt>
                      <c:pt idx="23">
                        <c:v>sem-24</c:v>
                      </c:pt>
                      <c:pt idx="24">
                        <c:v>sem-25</c:v>
                      </c:pt>
                      <c:pt idx="25">
                        <c:v>sem-26</c:v>
                      </c:pt>
                      <c:pt idx="26">
                        <c:v>sem-27</c:v>
                      </c:pt>
                      <c:pt idx="27">
                        <c:v>sem-28</c:v>
                      </c:pt>
                      <c:pt idx="28">
                        <c:v>sem-29</c:v>
                      </c:pt>
                      <c:pt idx="29">
                        <c:v>sem-30</c:v>
                      </c:pt>
                      <c:pt idx="30">
                        <c:v>sem-31</c:v>
                      </c:pt>
                      <c:pt idx="31">
                        <c:v>sem-32</c:v>
                      </c:pt>
                      <c:pt idx="32">
                        <c:v>sem-33</c:v>
                      </c:pt>
                      <c:pt idx="33">
                        <c:v>sem-34</c:v>
                      </c:pt>
                      <c:pt idx="34">
                        <c:v>sem-35</c:v>
                      </c:pt>
                      <c:pt idx="35">
                        <c:v>sem-36</c:v>
                      </c:pt>
                      <c:pt idx="36">
                        <c:v>sem-37</c:v>
                      </c:pt>
                      <c:pt idx="37">
                        <c:v>sem-38</c:v>
                      </c:pt>
                      <c:pt idx="38">
                        <c:v>sem-39</c:v>
                      </c:pt>
                      <c:pt idx="39">
                        <c:v>sem-40</c:v>
                      </c:pt>
                      <c:pt idx="40">
                        <c:v>sem-41</c:v>
                      </c:pt>
                      <c:pt idx="41">
                        <c:v>sem-42</c:v>
                      </c:pt>
                      <c:pt idx="42">
                        <c:v>sem-43</c:v>
                      </c:pt>
                      <c:pt idx="43">
                        <c:v>sem-44</c:v>
                      </c:pt>
                      <c:pt idx="44">
                        <c:v>sem-45</c:v>
                      </c:pt>
                      <c:pt idx="45">
                        <c:v>sem-46</c:v>
                      </c:pt>
                      <c:pt idx="46">
                        <c:v>sem-47</c:v>
                      </c:pt>
                      <c:pt idx="47">
                        <c:v>sem-48</c:v>
                      </c:pt>
                      <c:pt idx="48">
                        <c:v>sem-49</c:v>
                      </c:pt>
                      <c:pt idx="49">
                        <c:v>sem-50</c:v>
                      </c:pt>
                      <c:pt idx="50">
                        <c:v>sem-51</c:v>
                      </c:pt>
                      <c:pt idx="51">
                        <c:v>sem-52</c:v>
                      </c:pt>
                    </c:strCache>
                  </c:strRef>
                </c:cat>
                <c:val>
                  <c:numRef>
                    <c:extLst xmlns:c15="http://schemas.microsoft.com/office/drawing/2012/chart">
                      <c:ext xmlns:c15="http://schemas.microsoft.com/office/drawing/2012/chart" uri="{02D57815-91ED-43cb-92C2-25804820EDAC}">
                        <c15:formulaRef>
                          <c15:sqref>'cotations_porc.charcutier'!#REF!</c15:sqref>
                        </c15:formulaRef>
                      </c:ext>
                    </c:extLst>
                    <c:numCache>
                      <c:formatCode>General</c:formatCode>
                      <c:ptCount val="1"/>
                      <c:pt idx="0">
                        <c:v>1</c:v>
                      </c:pt>
                    </c:numCache>
                  </c:numRef>
                </c:val>
                <c:smooth val="0"/>
                <c:extLst xmlns:c15="http://schemas.microsoft.com/office/drawing/2012/chart">
                  <c:ext xmlns:c16="http://schemas.microsoft.com/office/drawing/2014/chart" uri="{C3380CC4-5D6E-409C-BE32-E72D297353CC}">
                    <c16:uniqueId val="{00000002-7581-4FA7-B582-8C063D0E4441}"/>
                  </c:ext>
                </c:extLst>
              </c15:ser>
            </c15:filteredLineSeries>
          </c:ext>
        </c:extLst>
      </c:lineChart>
      <c:catAx>
        <c:axId val="1604740976"/>
        <c:scaling>
          <c:orientation val="minMax"/>
        </c:scaling>
        <c:delete val="0"/>
        <c:axPos val="b"/>
        <c:numFmt formatCode="General" sourceLinked="1"/>
        <c:majorTickMark val="out"/>
        <c:minorTickMark val="none"/>
        <c:tickLblPos val="nextTo"/>
        <c:spPr>
          <a:ln w="9525">
            <a:solidFill>
              <a:schemeClr val="tx1">
                <a:lumMod val="50000"/>
                <a:lumOff val="50000"/>
              </a:schemeClr>
            </a:solidFill>
            <a:prstDash val="solid"/>
          </a:ln>
        </c:spPr>
        <c:txPr>
          <a:bodyPr rot="0" vert="horz"/>
          <a:lstStyle/>
          <a:p>
            <a:pPr>
              <a:defRPr sz="800" b="0" i="0" u="none" strike="noStrike" baseline="0">
                <a:solidFill>
                  <a:srgbClr val="000000"/>
                </a:solidFill>
                <a:latin typeface="Marianne"/>
                <a:ea typeface="Marianne"/>
                <a:cs typeface="Marianne"/>
              </a:defRPr>
            </a:pPr>
            <a:endParaRPr lang="fr-FR"/>
          </a:p>
        </c:txPr>
        <c:crossAx val="1"/>
        <c:crosses val="autoZero"/>
        <c:auto val="1"/>
        <c:lblAlgn val="ctr"/>
        <c:lblOffset val="100"/>
        <c:tickLblSkip val="4"/>
        <c:tickMarkSkip val="4"/>
        <c:noMultiLvlLbl val="0"/>
      </c:catAx>
      <c:valAx>
        <c:axId val="1"/>
        <c:scaling>
          <c:orientation val="minMax"/>
          <c:max val="9"/>
          <c:min val="6"/>
        </c:scaling>
        <c:delete val="0"/>
        <c:axPos val="l"/>
        <c:majorGridlines>
          <c:spPr>
            <a:ln w="3175">
              <a:solidFill>
                <a:srgbClr val="999999"/>
              </a:solidFill>
              <a:prstDash val="sysDash"/>
            </a:ln>
          </c:spPr>
        </c:majorGridlines>
        <c:numFmt formatCode="0.0" sourceLinked="0"/>
        <c:majorTickMark val="out"/>
        <c:minorTickMark val="none"/>
        <c:tickLblPos val="nextTo"/>
        <c:spPr>
          <a:ln w="12700">
            <a:solidFill>
              <a:schemeClr val="bg2"/>
            </a:solidFill>
            <a:prstDash val="solid"/>
          </a:ln>
        </c:spPr>
        <c:txPr>
          <a:bodyPr rot="0" vert="horz"/>
          <a:lstStyle/>
          <a:p>
            <a:pPr>
              <a:defRPr sz="800" b="0" i="0" u="none" strike="noStrike" baseline="0">
                <a:solidFill>
                  <a:srgbClr val="000000"/>
                </a:solidFill>
                <a:latin typeface="Marianne"/>
                <a:ea typeface="Marianne"/>
                <a:cs typeface="Marianne"/>
              </a:defRPr>
            </a:pPr>
            <a:endParaRPr lang="fr-FR"/>
          </a:p>
        </c:txPr>
        <c:crossAx val="1604740976"/>
        <c:crossesAt val="1"/>
        <c:crossBetween val="midCat"/>
        <c:majorUnit val="0.2"/>
        <c:minorUnit val="0.1"/>
      </c:valAx>
      <c:spPr>
        <a:noFill/>
        <a:ln w="25400">
          <a:noFill/>
        </a:ln>
      </c:spPr>
    </c:plotArea>
    <c:legend>
      <c:legendPos val="r"/>
      <c:layout>
        <c:manualLayout>
          <c:xMode val="edge"/>
          <c:yMode val="edge"/>
          <c:x val="7.8979852969816758E-2"/>
          <c:y val="0.84079856895267979"/>
          <c:w val="0.83849759105660426"/>
          <c:h val="0.15920150199594887"/>
        </c:manualLayout>
      </c:layout>
      <c:overlay val="0"/>
      <c:spPr>
        <a:noFill/>
        <a:ln w="25400">
          <a:noFill/>
        </a:ln>
      </c:spPr>
      <c:txPr>
        <a:bodyPr/>
        <a:lstStyle/>
        <a:p>
          <a:pPr>
            <a:defRPr sz="1000" b="0" i="0" u="none" strike="noStrike" baseline="0">
              <a:solidFill>
                <a:srgbClr val="000000"/>
              </a:solidFill>
              <a:latin typeface="Marianne"/>
              <a:ea typeface="Marianne"/>
              <a:cs typeface="Marianne"/>
            </a:defRPr>
          </a:pPr>
          <a:endParaRPr lang="fr-FR"/>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51180555555555551" footer="0.51180555555555551"/>
    <c:pageSetup firstPageNumber="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394832271407771E-2"/>
          <c:y val="0.1471352825968868"/>
          <c:w val="0.88302087680736019"/>
          <c:h val="0.5972953886332536"/>
        </c:manualLayout>
      </c:layout>
      <c:barChart>
        <c:barDir val="col"/>
        <c:grouping val="clustered"/>
        <c:varyColors val="0"/>
        <c:ser>
          <c:idx val="4"/>
          <c:order val="0"/>
          <c:tx>
            <c:strRef>
              <c:f>'Evol. exportations_veaux_brouta'!$F$10:$F$11</c:f>
              <c:strCache>
                <c:ptCount val="2"/>
                <c:pt idx="0">
                  <c:v>2021</c:v>
                </c:pt>
              </c:strCache>
            </c:strRef>
          </c:tx>
          <c:invertIfNegative val="0"/>
          <c:val>
            <c:numRef>
              <c:f>'Evol. exportations_veaux_brouta'!$F$12:$F$23</c:f>
              <c:numCache>
                <c:formatCode>#,##0</c:formatCode>
                <c:ptCount val="12"/>
                <c:pt idx="0">
                  <c:v>15161</c:v>
                </c:pt>
                <c:pt idx="1">
                  <c:v>16760</c:v>
                </c:pt>
                <c:pt idx="2">
                  <c:v>21569</c:v>
                </c:pt>
                <c:pt idx="3" formatCode="#\ ###">
                  <c:v>17901</c:v>
                </c:pt>
                <c:pt idx="4" formatCode="#\ ###">
                  <c:v>14777</c:v>
                </c:pt>
                <c:pt idx="5" formatCode="#\ ###">
                  <c:v>15598</c:v>
                </c:pt>
                <c:pt idx="6" formatCode="#\ ###">
                  <c:v>11660</c:v>
                </c:pt>
                <c:pt idx="7" formatCode="#\ ###">
                  <c:v>12671</c:v>
                </c:pt>
                <c:pt idx="8" formatCode="#\ ###">
                  <c:v>16403</c:v>
                </c:pt>
                <c:pt idx="9" formatCode="#\ ###">
                  <c:v>17726</c:v>
                </c:pt>
                <c:pt idx="10" formatCode="#\ ###">
                  <c:v>20393</c:v>
                </c:pt>
                <c:pt idx="11" formatCode="#\ ###">
                  <c:v>12759</c:v>
                </c:pt>
              </c:numCache>
            </c:numRef>
          </c:val>
          <c:extLst>
            <c:ext xmlns:c16="http://schemas.microsoft.com/office/drawing/2014/chart" uri="{C3380CC4-5D6E-409C-BE32-E72D297353CC}">
              <c16:uniqueId val="{00000000-5691-462D-B747-50923590335E}"/>
            </c:ext>
          </c:extLst>
        </c:ser>
        <c:ser>
          <c:idx val="1"/>
          <c:order val="1"/>
          <c:tx>
            <c:strRef>
              <c:f>'Evol. exportations_veaux_brouta'!$G$10:$G$11</c:f>
              <c:strCache>
                <c:ptCount val="2"/>
                <c:pt idx="0">
                  <c:v>2022</c:v>
                </c:pt>
              </c:strCache>
            </c:strRef>
          </c:tx>
          <c:invertIfNegative val="0"/>
          <c:cat>
            <c:strRef>
              <c:f>'Evol. exportations_veaux_brouta'!$A$12:$A$23</c:f>
              <c:strCache>
                <c:ptCount val="12"/>
                <c:pt idx="0">
                  <c:v>janv</c:v>
                </c:pt>
                <c:pt idx="1">
                  <c:v>fév</c:v>
                </c:pt>
                <c:pt idx="2">
                  <c:v>mars</c:v>
                </c:pt>
                <c:pt idx="3">
                  <c:v>avril</c:v>
                </c:pt>
                <c:pt idx="4">
                  <c:v>mai</c:v>
                </c:pt>
                <c:pt idx="5">
                  <c:v>juin</c:v>
                </c:pt>
                <c:pt idx="6">
                  <c:v>juil</c:v>
                </c:pt>
                <c:pt idx="7">
                  <c:v>aout</c:v>
                </c:pt>
                <c:pt idx="8">
                  <c:v>sept</c:v>
                </c:pt>
                <c:pt idx="9">
                  <c:v>oct</c:v>
                </c:pt>
                <c:pt idx="10">
                  <c:v>nov</c:v>
                </c:pt>
                <c:pt idx="11">
                  <c:v>déc</c:v>
                </c:pt>
              </c:strCache>
            </c:strRef>
          </c:cat>
          <c:val>
            <c:numRef>
              <c:f>'Evol. exportations_veaux_brouta'!$G$12:$G$23</c:f>
              <c:numCache>
                <c:formatCode>#,##0</c:formatCode>
                <c:ptCount val="12"/>
                <c:pt idx="0">
                  <c:v>14758</c:v>
                </c:pt>
                <c:pt idx="1">
                  <c:v>18090</c:v>
                </c:pt>
                <c:pt idx="2">
                  <c:v>19448</c:v>
                </c:pt>
                <c:pt idx="3" formatCode="#\ ###">
                  <c:v>16075</c:v>
                </c:pt>
                <c:pt idx="4" formatCode="#\ ###">
                  <c:v>15538</c:v>
                </c:pt>
                <c:pt idx="5" formatCode="#\ ###">
                  <c:v>15194</c:v>
                </c:pt>
                <c:pt idx="6" formatCode="#\ ###">
                  <c:v>11074</c:v>
                </c:pt>
                <c:pt idx="7" formatCode="#\ ###">
                  <c:v>14078</c:v>
                </c:pt>
                <c:pt idx="8" formatCode="#\ ###">
                  <c:v>16073</c:v>
                </c:pt>
                <c:pt idx="9" formatCode="#\ ###">
                  <c:v>17437</c:v>
                </c:pt>
                <c:pt idx="10" formatCode="#\ ###">
                  <c:v>18568</c:v>
                </c:pt>
                <c:pt idx="11" formatCode="#\ ###">
                  <c:v>13944</c:v>
                </c:pt>
              </c:numCache>
            </c:numRef>
          </c:val>
          <c:extLst>
            <c:ext xmlns:c16="http://schemas.microsoft.com/office/drawing/2014/chart" uri="{C3380CC4-5D6E-409C-BE32-E72D297353CC}">
              <c16:uniqueId val="{00000001-5691-462D-B747-50923590335E}"/>
            </c:ext>
          </c:extLst>
        </c:ser>
        <c:ser>
          <c:idx val="2"/>
          <c:order val="3"/>
          <c:tx>
            <c:strRef>
              <c:f>'Evol. exportations_veaux_brouta'!$H$10:$H$11</c:f>
              <c:strCache>
                <c:ptCount val="2"/>
                <c:pt idx="0">
                  <c:v>2023</c:v>
                </c:pt>
              </c:strCache>
            </c:strRef>
          </c:tx>
          <c:invertIfNegative val="0"/>
          <c:cat>
            <c:strRef>
              <c:f>'Evol. exportations_veaux_brouta'!$A$12:$A$23</c:f>
              <c:strCache>
                <c:ptCount val="12"/>
                <c:pt idx="0">
                  <c:v>janv</c:v>
                </c:pt>
                <c:pt idx="1">
                  <c:v>fév</c:v>
                </c:pt>
                <c:pt idx="2">
                  <c:v>mars</c:v>
                </c:pt>
                <c:pt idx="3">
                  <c:v>avril</c:v>
                </c:pt>
                <c:pt idx="4">
                  <c:v>mai</c:v>
                </c:pt>
                <c:pt idx="5">
                  <c:v>juin</c:v>
                </c:pt>
                <c:pt idx="6">
                  <c:v>juil</c:v>
                </c:pt>
                <c:pt idx="7">
                  <c:v>aout</c:v>
                </c:pt>
                <c:pt idx="8">
                  <c:v>sept</c:v>
                </c:pt>
                <c:pt idx="9">
                  <c:v>oct</c:v>
                </c:pt>
                <c:pt idx="10">
                  <c:v>nov</c:v>
                </c:pt>
                <c:pt idx="11">
                  <c:v>déc</c:v>
                </c:pt>
              </c:strCache>
            </c:strRef>
          </c:cat>
          <c:val>
            <c:numRef>
              <c:f>'Evol. exportations_veaux_brouta'!$H$12:$H$23</c:f>
              <c:numCache>
                <c:formatCode>#\ ##0.0"   "</c:formatCode>
                <c:ptCount val="12"/>
                <c:pt idx="0">
                  <c:v>15192</c:v>
                </c:pt>
                <c:pt idx="1">
                  <c:v>15249</c:v>
                </c:pt>
                <c:pt idx="2">
                  <c:v>15627</c:v>
                </c:pt>
                <c:pt idx="3">
                  <c:v>14697</c:v>
                </c:pt>
                <c:pt idx="4">
                  <c:v>16627</c:v>
                </c:pt>
                <c:pt idx="5">
                  <c:v>13436</c:v>
                </c:pt>
                <c:pt idx="6">
                  <c:v>10445</c:v>
                </c:pt>
                <c:pt idx="7">
                  <c:v>11060</c:v>
                </c:pt>
                <c:pt idx="8">
                  <c:v>15008</c:v>
                </c:pt>
                <c:pt idx="9">
                  <c:v>15094</c:v>
                </c:pt>
              </c:numCache>
            </c:numRef>
          </c:val>
          <c:extLst>
            <c:ext xmlns:c16="http://schemas.microsoft.com/office/drawing/2014/chart" uri="{C3380CC4-5D6E-409C-BE32-E72D297353CC}">
              <c16:uniqueId val="{00000002-5691-462D-B747-50923590335E}"/>
            </c:ext>
          </c:extLst>
        </c:ser>
        <c:dLbls>
          <c:showLegendKey val="0"/>
          <c:showVal val="0"/>
          <c:showCatName val="0"/>
          <c:showSerName val="0"/>
          <c:showPercent val="0"/>
          <c:showBubbleSize val="0"/>
        </c:dLbls>
        <c:gapWidth val="150"/>
        <c:axId val="600631167"/>
        <c:axId val="1"/>
      </c:barChart>
      <c:lineChart>
        <c:grouping val="standard"/>
        <c:varyColors val="0"/>
        <c:ser>
          <c:idx val="0"/>
          <c:order val="2"/>
          <c:tx>
            <c:strRef>
              <c:f>'Evol. exportations_veaux_brouta'!$B$10:$B$11</c:f>
              <c:strCache>
                <c:ptCount val="2"/>
                <c:pt idx="0">
                  <c:v>Moyenne 2018-2020</c:v>
                </c:pt>
              </c:strCache>
            </c:strRef>
          </c:tx>
          <c:spPr>
            <a:ln>
              <a:solidFill>
                <a:srgbClr val="C00000"/>
              </a:solidFill>
              <a:prstDash val="sysDash"/>
            </a:ln>
          </c:spPr>
          <c:marker>
            <c:symbol val="none"/>
          </c:marker>
          <c:cat>
            <c:strRef>
              <c:f>'Evol. exportations_veaux_brouta'!$A$12:$A$23</c:f>
              <c:strCache>
                <c:ptCount val="12"/>
                <c:pt idx="0">
                  <c:v>janv</c:v>
                </c:pt>
                <c:pt idx="1">
                  <c:v>fév</c:v>
                </c:pt>
                <c:pt idx="2">
                  <c:v>mars</c:v>
                </c:pt>
                <c:pt idx="3">
                  <c:v>avril</c:v>
                </c:pt>
                <c:pt idx="4">
                  <c:v>mai</c:v>
                </c:pt>
                <c:pt idx="5">
                  <c:v>juin</c:v>
                </c:pt>
                <c:pt idx="6">
                  <c:v>juil</c:v>
                </c:pt>
                <c:pt idx="7">
                  <c:v>aout</c:v>
                </c:pt>
                <c:pt idx="8">
                  <c:v>sept</c:v>
                </c:pt>
                <c:pt idx="9">
                  <c:v>oct</c:v>
                </c:pt>
                <c:pt idx="10">
                  <c:v>nov</c:v>
                </c:pt>
                <c:pt idx="11">
                  <c:v>déc</c:v>
                </c:pt>
              </c:strCache>
            </c:strRef>
          </c:cat>
          <c:val>
            <c:numRef>
              <c:f>'Evol. exportations_veaux_brouta'!$B$12:$B$23</c:f>
              <c:numCache>
                <c:formatCode>#\ ###</c:formatCode>
                <c:ptCount val="12"/>
                <c:pt idx="0">
                  <c:v>17224</c:v>
                </c:pt>
                <c:pt idx="1">
                  <c:v>16049.333333333334</c:v>
                </c:pt>
                <c:pt idx="2">
                  <c:v>18182.333333333332</c:v>
                </c:pt>
                <c:pt idx="3">
                  <c:v>16654</c:v>
                </c:pt>
                <c:pt idx="4">
                  <c:v>15367</c:v>
                </c:pt>
                <c:pt idx="5">
                  <c:v>13219.666666666666</c:v>
                </c:pt>
                <c:pt idx="6">
                  <c:v>12520</c:v>
                </c:pt>
                <c:pt idx="7">
                  <c:v>11113.333333333334</c:v>
                </c:pt>
                <c:pt idx="8">
                  <c:v>16820.333333333332</c:v>
                </c:pt>
                <c:pt idx="9">
                  <c:v>19376.333333333332</c:v>
                </c:pt>
                <c:pt idx="10">
                  <c:v>17062.333333333332</c:v>
                </c:pt>
                <c:pt idx="11">
                  <c:v>14181.666666666666</c:v>
                </c:pt>
              </c:numCache>
            </c:numRef>
          </c:val>
          <c:smooth val="0"/>
          <c:extLst>
            <c:ext xmlns:c16="http://schemas.microsoft.com/office/drawing/2014/chart" uri="{C3380CC4-5D6E-409C-BE32-E72D297353CC}">
              <c16:uniqueId val="{00000003-5691-462D-B747-50923590335E}"/>
            </c:ext>
          </c:extLst>
        </c:ser>
        <c:dLbls>
          <c:showLegendKey val="0"/>
          <c:showVal val="0"/>
          <c:showCatName val="0"/>
          <c:showSerName val="0"/>
          <c:showPercent val="0"/>
          <c:showBubbleSize val="0"/>
        </c:dLbls>
        <c:marker val="1"/>
        <c:smooth val="0"/>
        <c:axId val="600631167"/>
        <c:axId val="1"/>
      </c:lineChart>
      <c:catAx>
        <c:axId val="600631167"/>
        <c:scaling>
          <c:orientation val="minMax"/>
        </c:scaling>
        <c:delete val="0"/>
        <c:axPos val="b"/>
        <c:title>
          <c:tx>
            <c:rich>
              <a:bodyPr/>
              <a:lstStyle/>
              <a:p>
                <a:pPr>
                  <a:defRPr sz="800" b="0" i="0" u="none" strike="noStrike" baseline="0">
                    <a:solidFill>
                      <a:srgbClr val="000000"/>
                    </a:solidFill>
                    <a:latin typeface="Marianne"/>
                    <a:ea typeface="Marianne"/>
                    <a:cs typeface="Marianne"/>
                  </a:defRPr>
                </a:pPr>
                <a:r>
                  <a:rPr lang="fr-FR"/>
                  <a:t>Effectifs</a:t>
                </a:r>
                <a:r>
                  <a:rPr lang="fr-FR" baseline="0"/>
                  <a:t> en </a:t>
                </a:r>
                <a:r>
                  <a:rPr lang="fr-FR"/>
                  <a:t>têtes</a:t>
                </a:r>
              </a:p>
            </c:rich>
          </c:tx>
          <c:layout>
            <c:manualLayout>
              <c:xMode val="edge"/>
              <c:yMode val="edge"/>
              <c:x val="3.1791861906832197E-2"/>
              <c:y val="4.7976841130152846E-2"/>
            </c:manualLayout>
          </c:layout>
          <c:overlay val="0"/>
          <c:spPr>
            <a:noFill/>
            <a:ln w="25400">
              <a:noFill/>
            </a:ln>
          </c:spPr>
        </c:title>
        <c:numFmt formatCode="General" sourceLinked="1"/>
        <c:majorTickMark val="out"/>
        <c:minorTickMark val="none"/>
        <c:tickLblPos val="nextTo"/>
        <c:spPr>
          <a:ln w="25400">
            <a:solidFill>
              <a:srgbClr val="999999"/>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max val="22000"/>
          <c:min val="0"/>
        </c:scaling>
        <c:delete val="0"/>
        <c:axPos val="l"/>
        <c:majorGridlines>
          <c:spPr>
            <a:ln w="12700">
              <a:solidFill>
                <a:srgbClr val="999999"/>
              </a:solidFill>
              <a:prstDash val="sysDash"/>
            </a:ln>
          </c:spPr>
        </c:majorGridlines>
        <c:numFmt formatCode="#,##0" sourceLinked="1"/>
        <c:majorTickMark val="out"/>
        <c:minorTickMark val="none"/>
        <c:tickLblPos val="nextTo"/>
        <c:spPr>
          <a:ln w="12700">
            <a:solidFill>
              <a:srgbClr val="B3B3B3"/>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600631167"/>
        <c:crossesAt val="1"/>
        <c:crossBetween val="between"/>
        <c:majorUnit val="5000"/>
      </c:valAx>
      <c:spPr>
        <a:noFill/>
        <a:ln w="25400">
          <a:noFill/>
        </a:ln>
      </c:spPr>
    </c:plotArea>
    <c:legend>
      <c:legendPos val="r"/>
      <c:layout>
        <c:manualLayout>
          <c:xMode val="edge"/>
          <c:yMode val="edge"/>
          <c:x val="0.14879825375043434"/>
          <c:y val="0.82713034584341383"/>
          <c:w val="0.66758135466411073"/>
          <c:h val="0.16122032164744507"/>
        </c:manualLayout>
      </c:layout>
      <c:overlay val="0"/>
      <c:spPr>
        <a:noFill/>
        <a:ln w="25400">
          <a:noFill/>
        </a:ln>
      </c:spPr>
      <c:txPr>
        <a:bodyPr/>
        <a:lstStyle/>
        <a:p>
          <a:pPr>
            <a:defRPr sz="900" b="0" i="0" u="none" strike="noStrike" baseline="0">
              <a:solidFill>
                <a:srgbClr val="000000"/>
              </a:solidFill>
              <a:latin typeface="Marianne"/>
              <a:ea typeface="Marianne"/>
              <a:cs typeface="Marianne"/>
            </a:defRPr>
          </a:pPr>
          <a:endParaRPr lang="fr-FR"/>
        </a:p>
      </c:txPr>
    </c:legend>
    <c:plotVisOnly val="1"/>
    <c:dispBlanksAs val="gap"/>
    <c:showDLblsOverMax val="0"/>
  </c:chart>
  <c:spPr>
    <a:solidFill>
      <a:srgbClr val="FFFFFF"/>
    </a:solidFill>
    <a:ln w="6350">
      <a:noFill/>
    </a:ln>
  </c:spPr>
  <c:txPr>
    <a:bodyPr/>
    <a:lstStyle/>
    <a:p>
      <a:pPr>
        <a:defRPr sz="9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51180555555555551" footer="0.51180555555555551"/>
    <c:pageSetup firstPageNumber="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408215</xdr:colOff>
      <xdr:row>5</xdr:row>
      <xdr:rowOff>9525</xdr:rowOff>
    </xdr:to>
    <xdr:sp macro="" textlink="">
      <xdr:nvSpPr>
        <xdr:cNvPr id="2" name="Images 1"/>
        <xdr:cNvSpPr>
          <a:spLocks noChangeArrowheads="1"/>
        </xdr:cNvSpPr>
      </xdr:nvSpPr>
      <xdr:spPr bwMode="auto">
        <a:xfrm>
          <a:off x="0" y="0"/>
          <a:ext cx="11552465" cy="819150"/>
        </a:xfrm>
        <a:prstGeom prst="rect">
          <a:avLst/>
        </a:prstGeom>
        <a:blipFill dpi="0" rotWithShape="0">
          <a:blip xmlns:r="http://schemas.openxmlformats.org/officeDocument/2006/relationships" r:embed="rId1"/>
          <a:srcRect/>
          <a:stretch>
            <a:fillRect/>
          </a:stretch>
        </a:blipFill>
        <a:ln>
          <a:noFill/>
        </a:ln>
        <a:effectLst/>
        <a:extLs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9</xdr:col>
      <xdr:colOff>84366</xdr:colOff>
      <xdr:row>12</xdr:row>
      <xdr:rowOff>53976</xdr:rowOff>
    </xdr:from>
    <xdr:to>
      <xdr:col>18</xdr:col>
      <xdr:colOff>193676</xdr:colOff>
      <xdr:row>35</xdr:row>
      <xdr:rowOff>92531</xdr:rowOff>
    </xdr:to>
    <xdr:graphicFrame macro="">
      <xdr:nvGraphicFramePr>
        <xdr:cNvPr id="1071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0</xdr:row>
      <xdr:rowOff>0</xdr:rowOff>
    </xdr:from>
    <xdr:to>
      <xdr:col>19</xdr:col>
      <xdr:colOff>459015</xdr:colOff>
      <xdr:row>4</xdr:row>
      <xdr:rowOff>145597</xdr:rowOff>
    </xdr:to>
    <xdr:sp macro="" textlink="">
      <xdr:nvSpPr>
        <xdr:cNvPr id="5" name="Images 1"/>
        <xdr:cNvSpPr>
          <a:spLocks noChangeArrowheads="1"/>
        </xdr:cNvSpPr>
      </xdr:nvSpPr>
      <xdr:spPr bwMode="auto">
        <a:xfrm>
          <a:off x="0" y="0"/>
          <a:ext cx="11560629" cy="825954"/>
        </a:xfrm>
        <a:prstGeom prst="rect">
          <a:avLst/>
        </a:prstGeom>
        <a:blipFill dpi="0" rotWithShape="0">
          <a:blip xmlns:r="http://schemas.openxmlformats.org/officeDocument/2006/relationships" r:embed="rId2"/>
          <a:srcRect/>
          <a:stretch>
            <a:fillRect/>
          </a:stretch>
        </a:blipFill>
        <a:ln>
          <a:noFill/>
        </a:ln>
        <a:effectLst/>
        <a:extLs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9</xdr:col>
      <xdr:colOff>176953</xdr:colOff>
      <xdr:row>8</xdr:row>
      <xdr:rowOff>204047</xdr:rowOff>
    </xdr:from>
    <xdr:to>
      <xdr:col>16</xdr:col>
      <xdr:colOff>611293</xdr:colOff>
      <xdr:row>25</xdr:row>
      <xdr:rowOff>181187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0</xdr:row>
      <xdr:rowOff>192405</xdr:rowOff>
    </xdr:from>
    <xdr:to>
      <xdr:col>17</xdr:col>
      <xdr:colOff>274105</xdr:colOff>
      <xdr:row>4</xdr:row>
      <xdr:rowOff>188274</xdr:rowOff>
    </xdr:to>
    <xdr:sp macro="" textlink="" fLocksText="0">
      <xdr:nvSpPr>
        <xdr:cNvPr id="3" name="Images 1"/>
        <xdr:cNvSpPr>
          <a:spLocks noChangeArrowheads="1"/>
        </xdr:cNvSpPr>
      </xdr:nvSpPr>
      <xdr:spPr bwMode="auto">
        <a:xfrm>
          <a:off x="0" y="192405"/>
          <a:ext cx="12702325" cy="1093149"/>
        </a:xfrm>
        <a:prstGeom prst="rect">
          <a:avLst/>
        </a:prstGeom>
        <a:blipFill dpi="0" rotWithShape="0">
          <a:blip xmlns:r="http://schemas.openxmlformats.org/officeDocument/2006/relationships" r:embed="rId2"/>
          <a:srcRect/>
          <a:stretch>
            <a:fillRect/>
          </a:stretch>
        </a:blipFill>
        <a:ln>
          <a:noFill/>
        </a:ln>
        <a:effectLst/>
        <a:extLs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a:lstStyle/>
        <a:p>
          <a:pPr algn="ctr" rtl="0">
            <a:defRPr sz="1000"/>
          </a:pPr>
          <a:r>
            <a:rPr lang="fr-FR" sz="1200" b="0" i="0" u="none" strike="noStrike" baseline="0">
              <a:solidFill>
                <a:srgbClr val="000000"/>
              </a:solidFill>
              <a:latin typeface="Times New Roman"/>
              <a:cs typeface="Times New Roman"/>
            </a:rPr>
            <a:t>                                             </a:t>
          </a:r>
          <a:r>
            <a:rPr lang="fr-FR" sz="1000" b="0" i="0" u="none" strike="noStrike" baseline="0">
              <a:solidFill>
                <a:srgbClr val="FFFFFF"/>
              </a:solidFill>
              <a:latin typeface="Arial"/>
              <a:cs typeface="Arial"/>
            </a:rPr>
            <a:t>Nombre de broutards exportés en 2022</a:t>
          </a:r>
        </a:p>
        <a:p>
          <a:pPr algn="ctr" rtl="0">
            <a:defRPr sz="1000"/>
          </a:pPr>
          <a:r>
            <a:rPr lang="fr-FR" sz="1200" b="0" i="0" u="none" strike="noStrike" baseline="0">
              <a:solidFill>
                <a:srgbClr val="000000"/>
              </a:solidFill>
              <a:latin typeface="Times New Roman"/>
              <a:cs typeface="Times New Roman"/>
            </a:rPr>
            <a:t>                                               </a:t>
          </a:r>
          <a:r>
            <a:rPr lang="fr-FR" sz="1000" b="0" i="0" u="none" strike="noStrike" baseline="0">
              <a:solidFill>
                <a:srgbClr val="FFFFFF"/>
              </a:solidFill>
              <a:latin typeface="Arial"/>
              <a:cs typeface="Arial"/>
            </a:rPr>
            <a:t>France :  1 042 907 têtes</a:t>
          </a:r>
        </a:p>
        <a:p>
          <a:pPr algn="ctr" rtl="0">
            <a:defRPr sz="1000"/>
          </a:pPr>
          <a:r>
            <a:rPr lang="fr-FR" sz="1200" b="0" i="0" u="none" strike="noStrike" baseline="0">
              <a:solidFill>
                <a:srgbClr val="000000"/>
              </a:solidFill>
              <a:latin typeface="Times New Roman"/>
              <a:cs typeface="Times New Roman"/>
            </a:rPr>
            <a:t>                                      </a:t>
          </a:r>
          <a:r>
            <a:rPr lang="fr-FR" sz="1000" b="0" i="0" u="none" strike="noStrike" baseline="0">
              <a:solidFill>
                <a:srgbClr val="FFFFFF"/>
              </a:solidFill>
              <a:latin typeface="Arial"/>
              <a:cs typeface="Arial"/>
            </a:rPr>
            <a:t>Occitanie : 4° rang (18%)</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7</xdr:col>
      <xdr:colOff>240091</xdr:colOff>
      <xdr:row>12</xdr:row>
      <xdr:rowOff>11186</xdr:rowOff>
    </xdr:from>
    <xdr:to>
      <xdr:col>13</xdr:col>
      <xdr:colOff>777724</xdr:colOff>
      <xdr:row>26</xdr:row>
      <xdr:rowOff>168727</xdr:rowOff>
    </xdr:to>
    <xdr:graphicFrame macro="">
      <xdr:nvGraphicFramePr>
        <xdr:cNvPr id="236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0</xdr:row>
      <xdr:rowOff>0</xdr:rowOff>
    </xdr:from>
    <xdr:to>
      <xdr:col>16</xdr:col>
      <xdr:colOff>387048</xdr:colOff>
      <xdr:row>5</xdr:row>
      <xdr:rowOff>9525</xdr:rowOff>
    </xdr:to>
    <xdr:sp macro="" textlink="" fLocksText="0">
      <xdr:nvSpPr>
        <xdr:cNvPr id="2050" name="Images 1"/>
        <xdr:cNvSpPr>
          <a:spLocks noChangeArrowheads="1"/>
        </xdr:cNvSpPr>
      </xdr:nvSpPr>
      <xdr:spPr bwMode="auto">
        <a:xfrm>
          <a:off x="0" y="0"/>
          <a:ext cx="12544425" cy="819150"/>
        </a:xfrm>
        <a:prstGeom prst="rect">
          <a:avLst/>
        </a:prstGeom>
        <a:blipFill dpi="0" rotWithShape="0">
          <a:blip xmlns:r="http://schemas.openxmlformats.org/officeDocument/2006/relationships" r:embed="rId2"/>
          <a:srcRect/>
          <a:stretch>
            <a:fillRect/>
          </a:stretch>
        </a:blipFill>
        <a:ln>
          <a:noFill/>
        </a:ln>
        <a:effectLst/>
        <a:extLs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a:lstStyle/>
        <a:p>
          <a:pPr algn="ctr" rtl="0">
            <a:defRPr sz="1000"/>
          </a:pPr>
          <a:r>
            <a:rPr lang="fr-FR" sz="1000" b="0" i="0" u="none" strike="noStrike" baseline="0">
              <a:solidFill>
                <a:srgbClr val="FFFFFF"/>
              </a:solidFill>
              <a:latin typeface="Arial"/>
              <a:cs typeface="Arial"/>
            </a:rPr>
            <a:t>                                                      </a:t>
          </a:r>
          <a:r>
            <a:rPr lang="fr-FR" sz="1000" b="0" i="0" u="none" strike="noStrike" baseline="0">
              <a:solidFill>
                <a:srgbClr val="FFFFFF"/>
              </a:solidFill>
              <a:latin typeface="Marianne" panose="02000000000000000000" pitchFamily="50" charset="0"/>
              <a:cs typeface="Arial"/>
            </a:rPr>
            <a:t>Abattages contrôlés total bovins en 2022</a:t>
          </a:r>
        </a:p>
        <a:p>
          <a:pPr algn="ctr" rtl="0">
            <a:defRPr sz="1000"/>
          </a:pPr>
          <a:r>
            <a:rPr lang="fr-FR" sz="1000" b="0" i="0" u="none" strike="noStrike" baseline="0">
              <a:solidFill>
                <a:srgbClr val="FFFFFF"/>
              </a:solidFill>
              <a:latin typeface="Marianne" panose="02000000000000000000" pitchFamily="50" charset="0"/>
              <a:cs typeface="Times New Roman"/>
            </a:rPr>
            <a:t>                                                                                                                  </a:t>
          </a:r>
          <a:r>
            <a:rPr lang="fr-FR" sz="1000" b="0" i="0" u="none" strike="noStrike" baseline="0">
              <a:solidFill>
                <a:srgbClr val="FFFFFF"/>
              </a:solidFill>
              <a:latin typeface="Marianne" panose="02000000000000000000" pitchFamily="50" charset="0"/>
              <a:cs typeface="Arial"/>
            </a:rPr>
            <a:t>France : 1 364 700 tonnes (-5% n-1)</a:t>
          </a:r>
          <a:r>
            <a:rPr lang="fr-FR" sz="1000" b="0" i="0" u="none" strike="noStrike" baseline="0">
              <a:solidFill>
                <a:srgbClr val="FFFFFF"/>
              </a:solidFill>
              <a:latin typeface="Marianne" panose="02000000000000000000" pitchFamily="50" charset="0"/>
              <a:cs typeface="Times New Roman"/>
            </a:rPr>
            <a:t>	            		</a:t>
          </a:r>
          <a:r>
            <a:rPr lang="fr-FR" sz="1000" b="0" i="0" baseline="0">
              <a:effectLst/>
              <a:latin typeface="Marianne" panose="02000000000000000000" pitchFamily="50" charset="0"/>
              <a:ea typeface="+mn-ea"/>
              <a:cs typeface="+mn-cs"/>
            </a:rPr>
            <a:t>                                </a:t>
          </a:r>
          <a:endParaRPr lang="fr-FR" sz="1000">
            <a:effectLst/>
            <a:latin typeface="Marianne" panose="02000000000000000000" pitchFamily="50" charset="0"/>
          </a:endParaRPr>
        </a:p>
        <a:p>
          <a:pPr algn="ctr" rtl="0">
            <a:defRPr sz="1000"/>
          </a:pPr>
          <a:r>
            <a:rPr lang="fr-FR" sz="1000" b="0" i="0" u="none" strike="noStrike" baseline="0">
              <a:solidFill>
                <a:srgbClr val="FFFFFF"/>
              </a:solidFill>
              <a:latin typeface="Marianne" panose="02000000000000000000" pitchFamily="50" charset="0"/>
              <a:cs typeface="Times New Roman"/>
            </a:rPr>
            <a:t>		      </a:t>
          </a:r>
          <a:r>
            <a:rPr lang="fr-FR" sz="1000" b="0" i="0" u="none" strike="noStrike" baseline="0">
              <a:solidFill>
                <a:srgbClr val="FFFFFF"/>
              </a:solidFill>
              <a:latin typeface="Marianne" panose="02000000000000000000" pitchFamily="50" charset="0"/>
              <a:cs typeface="Arial"/>
            </a:rPr>
            <a:t>Occitanie : 8° rang</a:t>
          </a:r>
          <a:r>
            <a:rPr lang="fr-FR" sz="1000" b="0" i="0" u="none" strike="noStrike" baseline="0">
              <a:solidFill>
                <a:srgbClr val="FFFFFF"/>
              </a:solidFill>
              <a:latin typeface="Marianne" panose="02000000000000000000" pitchFamily="50" charset="0"/>
              <a:cs typeface="Times New Roman"/>
            </a:rPr>
            <a:t>   (7%)</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7</xdr:col>
      <xdr:colOff>201839</xdr:colOff>
      <xdr:row>12</xdr:row>
      <xdr:rowOff>114754</xdr:rowOff>
    </xdr:from>
    <xdr:to>
      <xdr:col>14</xdr:col>
      <xdr:colOff>287867</xdr:colOff>
      <xdr:row>29</xdr:row>
      <xdr:rowOff>76199</xdr:rowOff>
    </xdr:to>
    <xdr:graphicFrame macro="">
      <xdr:nvGraphicFramePr>
        <xdr:cNvPr id="543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0</xdr:row>
      <xdr:rowOff>0</xdr:rowOff>
    </xdr:from>
    <xdr:to>
      <xdr:col>15</xdr:col>
      <xdr:colOff>803729</xdr:colOff>
      <xdr:row>5</xdr:row>
      <xdr:rowOff>9525</xdr:rowOff>
    </xdr:to>
    <xdr:sp macro="" textlink="" fLocksText="0">
      <xdr:nvSpPr>
        <xdr:cNvPr id="5122" name="Images 1"/>
        <xdr:cNvSpPr>
          <a:spLocks noChangeArrowheads="1"/>
        </xdr:cNvSpPr>
      </xdr:nvSpPr>
      <xdr:spPr bwMode="auto">
        <a:xfrm>
          <a:off x="0" y="0"/>
          <a:ext cx="12582525" cy="819150"/>
        </a:xfrm>
        <a:prstGeom prst="rect">
          <a:avLst/>
        </a:prstGeom>
        <a:blipFill dpi="0" rotWithShape="0">
          <a:blip xmlns:r="http://schemas.openxmlformats.org/officeDocument/2006/relationships" r:embed="rId2"/>
          <a:srcRect/>
          <a:stretch>
            <a:fillRect/>
          </a:stretch>
        </a:blipFill>
        <a:ln>
          <a:noFill/>
        </a:ln>
        <a:effectLst/>
        <a:extLs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a:lstStyle/>
        <a:p>
          <a:pPr algn="ctr" rtl="0">
            <a:defRPr sz="1000"/>
          </a:pPr>
          <a:r>
            <a:rPr lang="fr-FR" sz="1000" b="0" i="0" u="none" strike="noStrike" baseline="0">
              <a:solidFill>
                <a:srgbClr val="FFFFFF"/>
              </a:solidFill>
              <a:latin typeface="Arial"/>
              <a:cs typeface="Arial"/>
            </a:rPr>
            <a:t>                                            </a:t>
          </a:r>
          <a:r>
            <a:rPr lang="fr-FR" sz="1000" b="0" i="0" u="none" strike="noStrike" baseline="0">
              <a:solidFill>
                <a:srgbClr val="FFFFFF"/>
              </a:solidFill>
              <a:latin typeface="Marianne" panose="02000000000000000000" pitchFamily="50" charset="0"/>
              <a:cs typeface="Arial"/>
            </a:rPr>
            <a:t>Abattages contrôlés Vaches en 2022</a:t>
          </a:r>
        </a:p>
        <a:p>
          <a:pPr algn="ctr" rtl="0">
            <a:defRPr sz="1000"/>
          </a:pPr>
          <a:r>
            <a:rPr lang="fr-FR" sz="1000" b="0" i="0" u="none" strike="noStrike" baseline="0">
              <a:solidFill>
                <a:srgbClr val="FFFFFF"/>
              </a:solidFill>
              <a:latin typeface="Marianne" panose="02000000000000000000" pitchFamily="50" charset="0"/>
              <a:cs typeface="Arial"/>
            </a:rPr>
            <a:t>                                           France 5 71 120  tonnes ( -4 % n-1)</a:t>
          </a:r>
        </a:p>
        <a:p>
          <a:pPr algn="ctr" rtl="0">
            <a:defRPr sz="1000"/>
          </a:pPr>
          <a:r>
            <a:rPr lang="fr-FR" sz="1000" b="0" i="0" u="none" strike="noStrike" baseline="0">
              <a:solidFill>
                <a:srgbClr val="000000"/>
              </a:solidFill>
              <a:latin typeface="Marianne" panose="02000000000000000000" pitchFamily="50" charset="0"/>
              <a:cs typeface="Arial"/>
            </a:rPr>
            <a:t>                                 </a:t>
          </a:r>
          <a:r>
            <a:rPr lang="fr-FR" sz="1000" b="0" i="0" u="none" strike="noStrike" baseline="0">
              <a:solidFill>
                <a:srgbClr val="FFFFFF"/>
              </a:solidFill>
              <a:latin typeface="Marianne" panose="02000000000000000000" pitchFamily="50" charset="0"/>
              <a:cs typeface="Arial"/>
            </a:rPr>
            <a:t> Occitanie </a:t>
          </a:r>
          <a:r>
            <a:rPr lang="fr-FR" sz="1000" b="0" i="0" u="none" strike="noStrike" baseline="0">
              <a:solidFill>
                <a:srgbClr val="FFFFFF"/>
              </a:solidFill>
              <a:latin typeface="Marianne" panose="02000000000000000000" pitchFamily="50" charset="0"/>
              <a:cs typeface="Times New Roman"/>
            </a:rPr>
            <a:t>: 6</a:t>
          </a:r>
          <a:r>
            <a:rPr lang="fr-FR" sz="1000" b="0" i="0" u="none" strike="noStrike" baseline="0">
              <a:solidFill>
                <a:srgbClr val="FFFFFF"/>
              </a:solidFill>
              <a:latin typeface="Marianne" panose="02000000000000000000" pitchFamily="50" charset="0"/>
              <a:cs typeface="Arial"/>
            </a:rPr>
            <a:t>° rang (8%)</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0.10246</cdr:x>
      <cdr:y>0.60516</cdr:y>
    </cdr:from>
    <cdr:to>
      <cdr:x>0.1061</cdr:x>
      <cdr:y>0.66891</cdr:y>
    </cdr:to>
    <cdr:sp macro="" textlink="">
      <cdr:nvSpPr>
        <cdr:cNvPr id="16385" name="Text Box 1"/>
        <cdr:cNvSpPr txBox="1">
          <a:spLocks xmlns:a="http://schemas.openxmlformats.org/drawingml/2006/main" noChangeArrowheads="1"/>
        </cdr:cNvSpPr>
      </cdr:nvSpPr>
      <cdr:spPr bwMode="auto">
        <a:xfrm xmlns:a="http://schemas.openxmlformats.org/drawingml/2006/main">
          <a:off x="521801" y="1486749"/>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userShapes>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14</xdr:col>
      <xdr:colOff>340179</xdr:colOff>
      <xdr:row>5</xdr:row>
      <xdr:rowOff>9525</xdr:rowOff>
    </xdr:to>
    <xdr:sp macro="" textlink="">
      <xdr:nvSpPr>
        <xdr:cNvPr id="4446" name="Images 1"/>
        <xdr:cNvSpPr>
          <a:spLocks noChangeArrowheads="1"/>
        </xdr:cNvSpPr>
      </xdr:nvSpPr>
      <xdr:spPr bwMode="auto">
        <a:xfrm>
          <a:off x="0" y="0"/>
          <a:ext cx="11560629" cy="825954"/>
        </a:xfrm>
        <a:prstGeom prst="rect">
          <a:avLst/>
        </a:prstGeom>
        <a:blipFill dpi="0" rotWithShape="0">
          <a:blip xmlns:r="http://schemas.openxmlformats.org/officeDocument/2006/relationships" r:embed="rId1"/>
          <a:srcRect/>
          <a:stretch>
            <a:fillRect/>
          </a:stretch>
        </a:blipFill>
        <a:ln>
          <a:noFill/>
        </a:ln>
        <a:effectLst/>
        <a:extLs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7</xdr:col>
      <xdr:colOff>1099305</xdr:colOff>
      <xdr:row>13</xdr:row>
      <xdr:rowOff>178252</xdr:rowOff>
    </xdr:from>
    <xdr:to>
      <xdr:col>12</xdr:col>
      <xdr:colOff>300869</xdr:colOff>
      <xdr:row>37</xdr:row>
      <xdr:rowOff>128510</xdr:rowOff>
    </xdr:to>
    <xdr:graphicFrame macro="">
      <xdr:nvGraphicFramePr>
        <xdr:cNvPr id="444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7</xdr:col>
      <xdr:colOff>1286933</xdr:colOff>
      <xdr:row>43</xdr:row>
      <xdr:rowOff>135465</xdr:rowOff>
    </xdr:from>
    <xdr:to>
      <xdr:col>12</xdr:col>
      <xdr:colOff>431798</xdr:colOff>
      <xdr:row>67</xdr:row>
      <xdr:rowOff>177800</xdr:rowOff>
    </xdr:to>
    <xdr:graphicFrame macro="">
      <xdr:nvGraphicFramePr>
        <xdr:cNvPr id="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16</xdr:col>
      <xdr:colOff>641253</xdr:colOff>
      <xdr:row>4</xdr:row>
      <xdr:rowOff>152359</xdr:rowOff>
    </xdr:to>
    <xdr:sp macro="" textlink="" fLocksText="0">
      <xdr:nvSpPr>
        <xdr:cNvPr id="6146" name="Images 1"/>
        <xdr:cNvSpPr>
          <a:spLocks noChangeArrowheads="1"/>
        </xdr:cNvSpPr>
      </xdr:nvSpPr>
      <xdr:spPr bwMode="auto">
        <a:xfrm>
          <a:off x="0" y="0"/>
          <a:ext cx="12559297" cy="841788"/>
        </a:xfrm>
        <a:prstGeom prst="rect">
          <a:avLst/>
        </a:prstGeom>
        <a:blipFill dpi="0" rotWithShape="0">
          <a:blip xmlns:r="http://schemas.openxmlformats.org/officeDocument/2006/relationships" r:embed="rId1"/>
          <a:srcRect/>
          <a:stretch>
            <a:fillRect/>
          </a:stretch>
        </a:blipFill>
        <a:ln>
          <a:noFill/>
        </a:ln>
        <a:effectLst/>
        <a:extLs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a:lstStyle/>
        <a:p>
          <a:pPr algn="ctr" rtl="0">
            <a:defRPr sz="1000"/>
          </a:pPr>
          <a:r>
            <a:rPr lang="fr-FR" sz="1200" b="0" i="0" u="none" strike="noStrike" baseline="0">
              <a:solidFill>
                <a:srgbClr val="000000"/>
              </a:solidFill>
              <a:latin typeface="Times New Roman"/>
              <a:cs typeface="Times New Roman"/>
            </a:rPr>
            <a:t>                                             </a:t>
          </a:r>
          <a:r>
            <a:rPr lang="fr-FR" sz="1000" b="0" i="0" u="none" strike="noStrike" baseline="0">
              <a:solidFill>
                <a:srgbClr val="FFFFFF"/>
              </a:solidFill>
              <a:latin typeface="Marianne" panose="02000000000000000000" pitchFamily="50" charset="0"/>
              <a:cs typeface="Arial"/>
            </a:rPr>
            <a:t>Abattages contrôlés génisses en 2022</a:t>
          </a:r>
          <a:endParaRPr lang="fr-FR" sz="1000" b="0" i="0" u="none" strike="noStrike" baseline="0">
            <a:solidFill>
              <a:srgbClr val="FFFFFF"/>
            </a:solidFill>
            <a:latin typeface="Marianne" panose="02000000000000000000" pitchFamily="50" charset="0"/>
            <a:cs typeface="Times New Roman"/>
          </a:endParaRPr>
        </a:p>
        <a:p>
          <a:pPr algn="ctr" rtl="0">
            <a:defRPr sz="1000"/>
          </a:pPr>
          <a:r>
            <a:rPr lang="fr-FR" sz="1000" b="0" i="0" u="none" strike="noStrike" baseline="0">
              <a:solidFill>
                <a:srgbClr val="000000"/>
              </a:solidFill>
              <a:latin typeface="Marianne" panose="02000000000000000000" pitchFamily="50" charset="0"/>
              <a:cs typeface="Arial"/>
            </a:rPr>
            <a:t>                                       </a:t>
          </a:r>
          <a:r>
            <a:rPr lang="fr-FR" sz="1000" b="0" i="0" u="none" strike="noStrike" baseline="0">
              <a:solidFill>
                <a:srgbClr val="FFFFFF"/>
              </a:solidFill>
              <a:latin typeface="Marianne" panose="02000000000000000000" pitchFamily="50" charset="0"/>
              <a:cs typeface="Arial"/>
            </a:rPr>
            <a:t>France : 218 070 tonnes (-1% p/r n-1)</a:t>
          </a:r>
        </a:p>
        <a:p>
          <a:pPr algn="ctr" rtl="0">
            <a:defRPr sz="1000"/>
          </a:pPr>
          <a:r>
            <a:rPr lang="fr-FR" sz="1000" b="0" i="0" u="none" strike="noStrike" baseline="0">
              <a:solidFill>
                <a:srgbClr val="000000"/>
              </a:solidFill>
              <a:latin typeface="Marianne" panose="02000000000000000000" pitchFamily="50" charset="0"/>
              <a:cs typeface="Arial"/>
            </a:rPr>
            <a:t>                                    </a:t>
          </a:r>
          <a:r>
            <a:rPr lang="fr-FR" sz="1000" b="0" i="0" u="none" strike="noStrike" baseline="0">
              <a:solidFill>
                <a:srgbClr val="FFFFFF"/>
              </a:solidFill>
              <a:latin typeface="Marianne" panose="02000000000000000000" pitchFamily="50" charset="0"/>
              <a:cs typeface="Arial"/>
            </a:rPr>
            <a:t>Occitanie : 8° rang (7%)</a:t>
          </a:r>
        </a:p>
      </xdr:txBody>
    </xdr:sp>
    <xdr:clientData/>
  </xdr:twoCellAnchor>
  <xdr:twoCellAnchor editAs="absolute">
    <xdr:from>
      <xdr:col>7</xdr:col>
      <xdr:colOff>301625</xdr:colOff>
      <xdr:row>12</xdr:row>
      <xdr:rowOff>104623</xdr:rowOff>
    </xdr:from>
    <xdr:to>
      <xdr:col>14</xdr:col>
      <xdr:colOff>319314</xdr:colOff>
      <xdr:row>28</xdr:row>
      <xdr:rowOff>121407</xdr:rowOff>
    </xdr:to>
    <xdr:graphicFrame macro="">
      <xdr:nvGraphicFramePr>
        <xdr:cNvPr id="645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0.10126</cdr:x>
      <cdr:y>0.61845</cdr:y>
    </cdr:from>
    <cdr:to>
      <cdr:x>0.10483</cdr:x>
      <cdr:y>0.67829</cdr:y>
    </cdr:to>
    <cdr:sp macro="" textlink="">
      <cdr:nvSpPr>
        <cdr:cNvPr id="16385" name="Text Box 1"/>
        <cdr:cNvSpPr txBox="1">
          <a:spLocks xmlns:a="http://schemas.openxmlformats.org/drawingml/2006/main" noChangeArrowheads="1"/>
        </cdr:cNvSpPr>
      </cdr:nvSpPr>
      <cdr:spPr bwMode="auto">
        <a:xfrm xmlns:a="http://schemas.openxmlformats.org/drawingml/2006/main">
          <a:off x="527608" y="1611651"/>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userShapes>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15</xdr:col>
      <xdr:colOff>9072</xdr:colOff>
      <xdr:row>4</xdr:row>
      <xdr:rowOff>141243</xdr:rowOff>
    </xdr:to>
    <xdr:sp macro="" textlink="">
      <xdr:nvSpPr>
        <xdr:cNvPr id="2" name="Images 1"/>
        <xdr:cNvSpPr>
          <a:spLocks noChangeArrowheads="1"/>
        </xdr:cNvSpPr>
      </xdr:nvSpPr>
      <xdr:spPr bwMode="auto">
        <a:xfrm>
          <a:off x="0" y="0"/>
          <a:ext cx="11581947" cy="817518"/>
        </a:xfrm>
        <a:prstGeom prst="rect">
          <a:avLst/>
        </a:prstGeom>
        <a:blipFill dpi="0" rotWithShape="0">
          <a:blip xmlns:r="http://schemas.openxmlformats.org/officeDocument/2006/relationships" r:embed="rId1"/>
          <a:srcRect/>
          <a:stretch>
            <a:fillRect/>
          </a:stretch>
        </a:blipFill>
        <a:ln>
          <a:noFill/>
        </a:ln>
        <a:effectLst/>
        <a:extLs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7</xdr:col>
      <xdr:colOff>91440</xdr:colOff>
      <xdr:row>13</xdr:row>
      <xdr:rowOff>38100</xdr:rowOff>
    </xdr:from>
    <xdr:to>
      <xdr:col>14</xdr:col>
      <xdr:colOff>38190</xdr:colOff>
      <xdr:row>35</xdr:row>
      <xdr:rowOff>24040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16</xdr:col>
      <xdr:colOff>74296</xdr:colOff>
      <xdr:row>5</xdr:row>
      <xdr:rowOff>9525</xdr:rowOff>
    </xdr:to>
    <xdr:sp macro="" textlink="" fLocksText="0">
      <xdr:nvSpPr>
        <xdr:cNvPr id="8194" name="Images 1"/>
        <xdr:cNvSpPr>
          <a:spLocks noChangeArrowheads="1"/>
        </xdr:cNvSpPr>
      </xdr:nvSpPr>
      <xdr:spPr bwMode="auto">
        <a:xfrm>
          <a:off x="0" y="0"/>
          <a:ext cx="12563475" cy="819150"/>
        </a:xfrm>
        <a:prstGeom prst="rect">
          <a:avLst/>
        </a:prstGeom>
        <a:blipFill dpi="0" rotWithShape="0">
          <a:blip xmlns:r="http://schemas.openxmlformats.org/officeDocument/2006/relationships" r:embed="rId1"/>
          <a:srcRect/>
          <a:stretch>
            <a:fillRect/>
          </a:stretch>
        </a:blipFill>
        <a:ln>
          <a:noFill/>
        </a:ln>
        <a:effectLst/>
        <a:extLs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a:lstStyle/>
        <a:p>
          <a:pPr algn="ctr" rtl="0">
            <a:defRPr sz="1000"/>
          </a:pPr>
          <a:r>
            <a:rPr lang="fr-FR" sz="1000" b="0" i="0" u="none" strike="noStrike" baseline="0">
              <a:solidFill>
                <a:srgbClr val="FFFFFF"/>
              </a:solidFill>
              <a:latin typeface="Arial"/>
              <a:cs typeface="Arial"/>
            </a:rPr>
            <a:t>                                                           </a:t>
          </a:r>
          <a:r>
            <a:rPr lang="fr-FR" sz="1000" b="0" i="0" u="none" strike="noStrike" baseline="0">
              <a:solidFill>
                <a:srgbClr val="FFFFFF"/>
              </a:solidFill>
              <a:latin typeface="Marianne" panose="02000000000000000000" pitchFamily="50" charset="0"/>
              <a:cs typeface="Arial"/>
            </a:rPr>
            <a:t>Abattages contrôlés  </a:t>
          </a:r>
        </a:p>
        <a:p>
          <a:pPr algn="ctr" rtl="0">
            <a:defRPr sz="1000"/>
          </a:pPr>
          <a:r>
            <a:rPr lang="fr-FR" sz="1000" b="0" i="0" u="none" strike="noStrike" baseline="0">
              <a:solidFill>
                <a:srgbClr val="FFFFFF"/>
              </a:solidFill>
              <a:latin typeface="Marianne" panose="02000000000000000000" pitchFamily="50" charset="0"/>
              <a:cs typeface="Times New Roman"/>
            </a:rPr>
            <a:t>                                                  veaux de boucherie (8 mois ou moins) en 2022</a:t>
          </a:r>
        </a:p>
        <a:p>
          <a:pPr algn="ctr" rtl="0">
            <a:defRPr sz="1000"/>
          </a:pPr>
          <a:r>
            <a:rPr lang="fr-FR" sz="1200" b="0" i="0" u="none" strike="noStrike" baseline="0">
              <a:solidFill>
                <a:srgbClr val="FFFFFF"/>
              </a:solidFill>
              <a:latin typeface="Marianne" panose="02000000000000000000" pitchFamily="50" charset="0"/>
              <a:cs typeface="Times New Roman"/>
            </a:rPr>
            <a:t>                                                     </a:t>
          </a:r>
          <a:r>
            <a:rPr lang="fr-FR" sz="1000" b="0" i="0" u="none" strike="noStrike" baseline="0">
              <a:solidFill>
                <a:srgbClr val="FFFFFF"/>
              </a:solidFill>
              <a:latin typeface="Marianne" panose="02000000000000000000" pitchFamily="50" charset="0"/>
              <a:cs typeface="Arial"/>
            </a:rPr>
            <a:t>France : 160 143 tonnes (-7% n-1)</a:t>
          </a:r>
        </a:p>
        <a:p>
          <a:pPr algn="ctr" rtl="0">
            <a:defRPr sz="1000"/>
          </a:pPr>
          <a:r>
            <a:rPr lang="fr-FR" sz="1000" b="0" i="0" u="none" strike="noStrike" baseline="0">
              <a:solidFill>
                <a:srgbClr val="000000"/>
              </a:solidFill>
              <a:latin typeface="Marianne" panose="02000000000000000000" pitchFamily="50" charset="0"/>
              <a:cs typeface="Arial"/>
            </a:rPr>
            <a:t>                                                         </a:t>
          </a:r>
          <a:r>
            <a:rPr lang="fr-FR" sz="1000" b="0" i="0" u="none" strike="noStrike" baseline="0">
              <a:solidFill>
                <a:srgbClr val="FFFFFF"/>
              </a:solidFill>
              <a:latin typeface="Marianne" panose="02000000000000000000" pitchFamily="50" charset="0"/>
              <a:cs typeface="Arial"/>
            </a:rPr>
            <a:t>Occitanie : 4°rang (11%)</a:t>
          </a:r>
        </a:p>
        <a:p>
          <a:pPr algn="ctr" rtl="0">
            <a:defRPr sz="1000"/>
          </a:pPr>
          <a:r>
            <a:rPr lang="fr-FR" sz="1200" b="0" i="0" u="none" strike="noStrike" baseline="0">
              <a:solidFill>
                <a:srgbClr val="000000"/>
              </a:solidFill>
              <a:latin typeface="Times New Roman"/>
              <a:cs typeface="Times New Roman"/>
            </a:rPr>
            <a:t>         </a:t>
          </a:r>
        </a:p>
      </xdr:txBody>
    </xdr:sp>
    <xdr:clientData/>
  </xdr:twoCellAnchor>
  <xdr:twoCellAnchor editAs="absolute">
    <xdr:from>
      <xdr:col>7</xdr:col>
      <xdr:colOff>493030</xdr:colOff>
      <xdr:row>12</xdr:row>
      <xdr:rowOff>145900</xdr:rowOff>
    </xdr:from>
    <xdr:to>
      <xdr:col>14</xdr:col>
      <xdr:colOff>588280</xdr:colOff>
      <xdr:row>29</xdr:row>
      <xdr:rowOff>117326</xdr:rowOff>
    </xdr:to>
    <xdr:graphicFrame macro="">
      <xdr:nvGraphicFramePr>
        <xdr:cNvPr id="850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space%20de%20travail\conjoncture\animaux\janvier2024\ipampa_0501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MPA_aliment_ovins_caprins"/>
      <sheetName val="IMPAMPA_aliment_porc"/>
      <sheetName val="ipampa_aliment_bovins"/>
      <sheetName val="donnees ipampa"/>
      <sheetName val="ipampa_aliment_veaux"/>
    </sheetNames>
    <sheetDataSet>
      <sheetData sheetId="0"/>
      <sheetData sheetId="1">
        <row r="13">
          <cell r="A13" t="str">
            <v>janv</v>
          </cell>
        </row>
        <row r="14">
          <cell r="A14" t="str">
            <v>fév</v>
          </cell>
        </row>
        <row r="15">
          <cell r="A15" t="str">
            <v>mars</v>
          </cell>
        </row>
        <row r="16">
          <cell r="A16" t="str">
            <v>avril</v>
          </cell>
        </row>
        <row r="17">
          <cell r="A17" t="str">
            <v>mai</v>
          </cell>
        </row>
        <row r="18">
          <cell r="A18" t="str">
            <v>juin</v>
          </cell>
        </row>
        <row r="19">
          <cell r="A19" t="str">
            <v>juillet</v>
          </cell>
        </row>
        <row r="20">
          <cell r="A20" t="str">
            <v>août</v>
          </cell>
        </row>
        <row r="21">
          <cell r="A21" t="str">
            <v>sept</v>
          </cell>
        </row>
        <row r="22">
          <cell r="A22" t="str">
            <v>oct</v>
          </cell>
        </row>
        <row r="23">
          <cell r="A23" t="str">
            <v>nov</v>
          </cell>
        </row>
        <row r="24">
          <cell r="A24" t="str">
            <v>déc</v>
          </cell>
        </row>
      </sheetData>
      <sheetData sheetId="2">
        <row r="12">
          <cell r="B12" t="str">
            <v>Moyenne 2016-2020</v>
          </cell>
        </row>
      </sheetData>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K32"/>
  <sheetViews>
    <sheetView zoomScale="105" zoomScaleNormal="105" workbookViewId="0">
      <selection activeCell="A8" sqref="A8"/>
    </sheetView>
  </sheetViews>
  <sheetFormatPr baseColWidth="10" defaultRowHeight="12.75"/>
  <cols>
    <col min="1" max="10" width="11.42578125" style="488"/>
    <col min="11" max="11" width="41.42578125" style="488" customWidth="1"/>
    <col min="12" max="16384" width="11.42578125" style="488"/>
  </cols>
  <sheetData>
    <row r="12" spans="1:11" s="483" customFormat="1" ht="15.75">
      <c r="A12" s="481" t="s">
        <v>0</v>
      </c>
      <c r="B12" s="481"/>
      <c r="C12" s="481"/>
      <c r="D12" s="481"/>
      <c r="E12" s="482"/>
      <c r="F12" s="482"/>
      <c r="G12" s="482"/>
      <c r="H12" s="482"/>
      <c r="I12" s="482"/>
      <c r="J12" s="482"/>
      <c r="K12" s="482"/>
    </row>
    <row r="13" spans="1:11" s="483" customFormat="1" ht="37.9" customHeight="1">
      <c r="A13" s="484" t="s">
        <v>171</v>
      </c>
      <c r="B13" s="484"/>
      <c r="C13" s="484"/>
      <c r="D13" s="484"/>
      <c r="E13" s="484"/>
      <c r="F13" s="484"/>
      <c r="G13" s="484"/>
      <c r="H13" s="484"/>
      <c r="I13" s="484"/>
      <c r="J13" s="484"/>
      <c r="K13" s="484"/>
    </row>
    <row r="14" spans="1:11" s="483" customFormat="1" ht="34.9" customHeight="1">
      <c r="A14" s="485" t="s">
        <v>172</v>
      </c>
      <c r="B14" s="485"/>
      <c r="C14" s="485"/>
      <c r="D14" s="485"/>
      <c r="E14" s="485"/>
      <c r="F14" s="485"/>
      <c r="G14" s="485"/>
      <c r="H14" s="485"/>
      <c r="I14" s="485"/>
      <c r="J14" s="485"/>
      <c r="K14" s="485"/>
    </row>
    <row r="15" spans="1:11" s="483" customFormat="1" ht="15.75">
      <c r="A15" s="482"/>
      <c r="B15" s="482"/>
      <c r="C15" s="482"/>
      <c r="D15" s="482"/>
      <c r="E15" s="482"/>
      <c r="F15" s="482"/>
      <c r="G15" s="482"/>
      <c r="H15" s="482"/>
      <c r="I15" s="482"/>
      <c r="J15" s="482"/>
      <c r="K15" s="482"/>
    </row>
    <row r="16" spans="1:11" s="483" customFormat="1" ht="15.75">
      <c r="A16" s="481" t="s">
        <v>1</v>
      </c>
      <c r="B16" s="481"/>
      <c r="C16" s="481"/>
      <c r="D16" s="482"/>
      <c r="E16" s="482"/>
      <c r="F16" s="482"/>
      <c r="G16" s="482"/>
      <c r="H16" s="482"/>
      <c r="I16" s="482"/>
      <c r="J16" s="482"/>
      <c r="K16" s="482"/>
    </row>
    <row r="17" spans="1:11" s="483" customFormat="1" ht="15.75">
      <c r="A17" s="486" t="s">
        <v>40</v>
      </c>
      <c r="B17" s="486"/>
      <c r="C17" s="486"/>
      <c r="D17" s="486"/>
      <c r="E17" s="486"/>
      <c r="F17" s="486"/>
      <c r="G17" s="486"/>
      <c r="H17" s="486"/>
      <c r="I17" s="486"/>
      <c r="J17" s="486"/>
      <c r="K17" s="486"/>
    </row>
    <row r="18" spans="1:11" s="483" customFormat="1" ht="15.75">
      <c r="A18" s="486" t="s">
        <v>2</v>
      </c>
      <c r="B18" s="486"/>
      <c r="C18" s="486"/>
      <c r="D18" s="486"/>
      <c r="E18" s="486"/>
      <c r="F18" s="486"/>
      <c r="G18" s="486"/>
      <c r="H18" s="486"/>
      <c r="I18" s="486"/>
      <c r="J18" s="486"/>
      <c r="K18" s="486"/>
    </row>
    <row r="19" spans="1:11" s="487" customFormat="1" ht="17.45" customHeight="1">
      <c r="A19" s="486"/>
      <c r="B19" s="486"/>
      <c r="C19" s="486"/>
      <c r="D19" s="486"/>
      <c r="E19" s="486"/>
      <c r="F19" s="486"/>
      <c r="G19" s="486"/>
      <c r="H19" s="486"/>
      <c r="I19" s="486"/>
      <c r="J19" s="486"/>
      <c r="K19" s="486"/>
    </row>
    <row r="20" spans="1:11" s="483" customFormat="1" ht="32.450000000000003" customHeight="1">
      <c r="A20" s="485" t="s">
        <v>173</v>
      </c>
      <c r="B20" s="485"/>
      <c r="C20" s="485"/>
      <c r="D20" s="485"/>
      <c r="E20" s="485"/>
      <c r="F20" s="485"/>
      <c r="G20" s="485"/>
      <c r="H20" s="485"/>
      <c r="I20" s="485"/>
      <c r="J20" s="485"/>
      <c r="K20" s="485"/>
    </row>
    <row r="22" spans="1:11" ht="15.75">
      <c r="A22" s="481" t="s">
        <v>181</v>
      </c>
      <c r="B22" s="481"/>
      <c r="C22" s="481"/>
      <c r="D22" s="481"/>
      <c r="E22" s="489"/>
      <c r="F22" s="489"/>
      <c r="G22" s="489"/>
      <c r="H22" s="489"/>
      <c r="I22" s="489"/>
      <c r="J22" s="489"/>
      <c r="K22" s="489"/>
    </row>
    <row r="23" spans="1:11" s="483" customFormat="1" ht="17.25" customHeight="1">
      <c r="A23" s="485" t="s">
        <v>174</v>
      </c>
      <c r="B23" s="485"/>
      <c r="C23" s="485"/>
      <c r="D23" s="485"/>
      <c r="E23" s="485"/>
      <c r="F23" s="485"/>
      <c r="G23" s="485"/>
      <c r="H23" s="485"/>
      <c r="I23" s="485"/>
      <c r="J23" s="485"/>
      <c r="K23" s="485"/>
    </row>
    <row r="24" spans="1:11" s="483" customFormat="1" ht="17.25" customHeight="1">
      <c r="A24" s="485" t="s">
        <v>175</v>
      </c>
      <c r="B24" s="485"/>
      <c r="C24" s="485"/>
      <c r="D24" s="485"/>
      <c r="E24" s="485"/>
      <c r="F24" s="485"/>
      <c r="G24" s="485"/>
      <c r="H24" s="485"/>
      <c r="I24" s="485"/>
      <c r="J24" s="485"/>
      <c r="K24" s="485"/>
    </row>
    <row r="25" spans="1:11" s="483" customFormat="1" ht="17.25" customHeight="1">
      <c r="A25" s="485" t="s">
        <v>176</v>
      </c>
      <c r="B25" s="485"/>
      <c r="C25" s="485"/>
      <c r="D25" s="485"/>
      <c r="E25" s="485"/>
      <c r="F25" s="485"/>
      <c r="G25" s="485"/>
      <c r="H25" s="485"/>
      <c r="I25" s="485"/>
      <c r="J25" s="485"/>
      <c r="K25" s="485"/>
    </row>
    <row r="26" spans="1:11" s="483" customFormat="1" ht="17.25" customHeight="1">
      <c r="A26" s="485" t="s">
        <v>178</v>
      </c>
      <c r="B26" s="485"/>
      <c r="C26" s="485"/>
      <c r="D26" s="485"/>
      <c r="E26" s="485"/>
      <c r="F26" s="485"/>
      <c r="G26" s="485"/>
      <c r="H26" s="485"/>
      <c r="I26" s="485"/>
      <c r="J26" s="485"/>
      <c r="K26" s="485"/>
    </row>
    <row r="27" spans="1:11" s="483" customFormat="1" ht="17.25" customHeight="1">
      <c r="A27" s="485" t="s">
        <v>182</v>
      </c>
      <c r="B27" s="485"/>
      <c r="C27" s="485"/>
      <c r="D27" s="485"/>
      <c r="E27" s="485"/>
      <c r="F27" s="485"/>
      <c r="G27" s="485"/>
      <c r="H27" s="485"/>
      <c r="I27" s="485"/>
      <c r="J27" s="485"/>
      <c r="K27" s="485"/>
    </row>
    <row r="28" spans="1:11" s="483" customFormat="1" ht="17.25" customHeight="1">
      <c r="A28" s="485" t="s">
        <v>177</v>
      </c>
      <c r="B28" s="485"/>
      <c r="C28" s="485"/>
      <c r="D28" s="485"/>
      <c r="E28" s="485"/>
      <c r="F28" s="485"/>
      <c r="G28" s="485"/>
      <c r="H28" s="485"/>
      <c r="I28" s="485"/>
      <c r="J28" s="485"/>
      <c r="K28" s="485"/>
    </row>
    <row r="29" spans="1:11" s="483" customFormat="1" ht="17.25" customHeight="1">
      <c r="A29" s="485" t="s">
        <v>179</v>
      </c>
      <c r="B29" s="485"/>
      <c r="C29" s="485"/>
      <c r="D29" s="485"/>
      <c r="E29" s="485"/>
      <c r="F29" s="485"/>
      <c r="G29" s="485"/>
      <c r="H29" s="485"/>
      <c r="I29" s="485"/>
      <c r="J29" s="485"/>
      <c r="K29" s="485"/>
    </row>
    <row r="30" spans="1:11" s="483" customFormat="1" ht="17.25" customHeight="1">
      <c r="A30" s="485" t="s">
        <v>180</v>
      </c>
      <c r="B30" s="485"/>
      <c r="C30" s="485"/>
      <c r="D30" s="485"/>
      <c r="E30" s="485"/>
      <c r="F30" s="485"/>
      <c r="G30" s="485"/>
      <c r="H30" s="485"/>
      <c r="I30" s="485"/>
      <c r="J30" s="485"/>
      <c r="K30" s="485"/>
    </row>
    <row r="31" spans="1:11" ht="15.75">
      <c r="A31" s="485"/>
      <c r="B31" s="485"/>
      <c r="C31" s="485"/>
      <c r="D31" s="485"/>
      <c r="E31" s="485"/>
      <c r="F31" s="485"/>
      <c r="G31" s="485"/>
      <c r="H31" s="485"/>
      <c r="I31" s="485"/>
      <c r="J31" s="485"/>
      <c r="K31" s="485"/>
    </row>
    <row r="32" spans="1:11" ht="15.75">
      <c r="A32" s="485"/>
      <c r="B32" s="485"/>
      <c r="C32" s="485"/>
      <c r="D32" s="485"/>
      <c r="E32" s="485"/>
      <c r="F32" s="485"/>
      <c r="G32" s="485"/>
      <c r="H32" s="485"/>
      <c r="I32" s="485"/>
      <c r="J32" s="485"/>
      <c r="K32" s="485"/>
    </row>
  </sheetData>
  <sheetProtection selectLockedCells="1" selectUnlockedCells="1"/>
  <mergeCells count="19">
    <mergeCell ref="A32:K32"/>
    <mergeCell ref="A27:K27"/>
    <mergeCell ref="A28:K28"/>
    <mergeCell ref="A29:K29"/>
    <mergeCell ref="A30:K30"/>
    <mergeCell ref="A31:K31"/>
    <mergeCell ref="A22:D22"/>
    <mergeCell ref="A23:K23"/>
    <mergeCell ref="A24:K24"/>
    <mergeCell ref="A25:K25"/>
    <mergeCell ref="A26:K26"/>
    <mergeCell ref="A19:K19"/>
    <mergeCell ref="A20:K20"/>
    <mergeCell ref="A12:D12"/>
    <mergeCell ref="A13:K13"/>
    <mergeCell ref="A14:K14"/>
    <mergeCell ref="A16:C16"/>
    <mergeCell ref="A17:K17"/>
    <mergeCell ref="A18:K18"/>
  </mergeCells>
  <hyperlinks>
    <hyperlink ref="A23:K23" location="'Evolution_abattages-total.bovin'!A1" display="Evolution_abattages-total.bovin"/>
    <hyperlink ref="A24:K24" location="Evol_abattages_total_vaches!A1" display="Evol_abattages_total_vaches"/>
    <hyperlink ref="A25:K25" location="Evol_abattages_total_génisses!A1" display="Evol_abattages_total_génisses"/>
    <hyperlink ref="A26:K26" location="'cotations_Vaches_reformeO et P'!A1" display="cotations_Vaches_reformeO et P"/>
    <hyperlink ref="A27:K27" location="ipampa_aliment_bovins!A1" display="ipampa_aliment_bovins"/>
    <hyperlink ref="A28:K28" location="Evol_abattage_total_veaux!A1" display="Evol_abattage_total_veaux"/>
    <hyperlink ref="A29:K29" location="cotations_Veaux_non_eleve_au_pi!A1" display="cotations_Veaux_non_eleve_au_pi"/>
    <hyperlink ref="A30:K30" location="'Evol. exportations_veaux_brouta'!A1" display="Evol. exportations_veaux_brouta"/>
  </hyperlinks>
  <pageMargins left="0.2361111111111111" right="0.17430555555555555" top="0.2013888888888889" bottom="0.2326388888888889" header="0.51180555555555551" footer="0.51180555555555551"/>
  <pageSetup paperSize="9" scale="75" firstPageNumber="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Z66"/>
  <sheetViews>
    <sheetView tabSelected="1" zoomScale="90" zoomScaleNormal="90" workbookViewId="0">
      <selection activeCell="U31" sqref="U31"/>
    </sheetView>
  </sheetViews>
  <sheetFormatPr baseColWidth="10" defaultColWidth="11" defaultRowHeight="12.75"/>
  <cols>
    <col min="1" max="1" width="23.85546875" style="1" customWidth="1"/>
    <col min="2" max="2" width="9.42578125" style="1" customWidth="1"/>
    <col min="3" max="3" width="9" style="1" customWidth="1"/>
    <col min="4" max="6" width="7.42578125" style="1" customWidth="1"/>
    <col min="7" max="7" width="11.28515625" style="1" customWidth="1"/>
    <col min="8" max="8" width="8.42578125" style="1" customWidth="1"/>
    <col min="9" max="12" width="11" style="1" customWidth="1"/>
    <col min="13" max="14" width="12" style="1" customWidth="1"/>
    <col min="15" max="15" width="10.85546875" style="1" customWidth="1"/>
    <col min="16" max="16" width="19.28515625" style="1" customWidth="1"/>
    <col min="17" max="21" width="8.7109375" style="1" customWidth="1"/>
    <col min="22" max="22" width="9.42578125" style="1" customWidth="1"/>
    <col min="23" max="16384" width="11" style="1"/>
  </cols>
  <sheetData>
    <row r="6" spans="1:25" s="73" customFormat="1" ht="15.75">
      <c r="Q6" s="74"/>
    </row>
    <row r="7" spans="1:25" s="76" customFormat="1" ht="18.75">
      <c r="A7" s="75" t="s">
        <v>52</v>
      </c>
      <c r="B7" s="75"/>
      <c r="Q7" s="77"/>
    </row>
    <row r="8" spans="1:25" s="73" customFormat="1" ht="15.75"/>
    <row r="9" spans="1:25" s="73" customFormat="1" ht="18.75">
      <c r="A9" s="417" t="s">
        <v>53</v>
      </c>
      <c r="B9" s="417"/>
      <c r="C9" s="417"/>
      <c r="D9" s="417"/>
      <c r="E9" s="417"/>
      <c r="F9" s="417"/>
      <c r="G9" s="417"/>
      <c r="I9" s="430"/>
      <c r="J9" s="430"/>
      <c r="K9" s="430"/>
      <c r="L9" s="430"/>
      <c r="M9" s="430"/>
      <c r="N9" s="78"/>
      <c r="P9" s="417" t="s">
        <v>53</v>
      </c>
      <c r="Q9" s="417"/>
      <c r="R9" s="417"/>
      <c r="S9" s="417"/>
      <c r="T9" s="417"/>
      <c r="U9" s="417"/>
      <c r="V9" s="417"/>
    </row>
    <row r="10" spans="1:25" s="70" customFormat="1" ht="31.9" customHeight="1">
      <c r="A10" s="417" t="s">
        <v>50</v>
      </c>
      <c r="B10" s="417"/>
      <c r="C10" s="417"/>
      <c r="D10" s="417"/>
      <c r="E10" s="417"/>
      <c r="F10" s="417"/>
      <c r="G10" s="417"/>
      <c r="I10" s="418" t="str">
        <f>CONCATENATE("Evolution des volumes de"," ",A9," abattus : ",TEXT(T28,"0,0%")," entre 2021 et 2022")</f>
        <v>Evolution des volumes de Total bovins abattus : -5,3% entre 2021 et 2022</v>
      </c>
      <c r="J10" s="418"/>
      <c r="K10" s="418"/>
      <c r="L10" s="418"/>
      <c r="M10" s="418"/>
      <c r="N10" s="418"/>
      <c r="O10" s="418"/>
      <c r="P10" s="80" t="s">
        <v>51</v>
      </c>
      <c r="Q10" s="81"/>
      <c r="R10" s="82"/>
      <c r="S10" s="82"/>
      <c r="T10" s="82"/>
      <c r="U10" s="82"/>
      <c r="V10" s="82"/>
    </row>
    <row r="11" spans="1:25" s="70" customFormat="1" ht="13.5" customHeight="1">
      <c r="C11" s="83"/>
      <c r="D11" s="83"/>
      <c r="E11" s="83"/>
      <c r="F11" s="83"/>
      <c r="I11" s="418" t="str">
        <f>CONCATENATE(TEXT(V28,"0,0%"), " de janvier à novembre entre 2022 et 2023")</f>
        <v>-9,6% de janvier à novembre entre 2022 et 2023</v>
      </c>
      <c r="J11" s="418"/>
      <c r="K11" s="418"/>
      <c r="L11" s="418"/>
      <c r="M11" s="418"/>
      <c r="N11" s="418"/>
      <c r="O11" s="418"/>
      <c r="R11" s="83"/>
      <c r="S11" s="83"/>
      <c r="T11" s="83"/>
      <c r="U11" s="83"/>
    </row>
    <row r="12" spans="1:25" s="70" customFormat="1" ht="14.85" customHeight="1">
      <c r="A12" s="423" t="s">
        <v>3</v>
      </c>
      <c r="B12" s="421" t="s">
        <v>41</v>
      </c>
      <c r="C12" s="421">
        <v>2020</v>
      </c>
      <c r="D12" s="421">
        <v>2021</v>
      </c>
      <c r="E12" s="421">
        <v>2022</v>
      </c>
      <c r="F12" s="421">
        <v>2023</v>
      </c>
      <c r="G12" s="428" t="s">
        <v>44</v>
      </c>
      <c r="P12" s="423" t="s">
        <v>42</v>
      </c>
      <c r="Q12" s="421" t="s">
        <v>41</v>
      </c>
      <c r="R12" s="421">
        <v>2020</v>
      </c>
      <c r="S12" s="421">
        <v>2021</v>
      </c>
      <c r="T12" s="421">
        <v>2022</v>
      </c>
      <c r="U12" s="421">
        <v>2023</v>
      </c>
      <c r="V12" s="428" t="s">
        <v>44</v>
      </c>
    </row>
    <row r="13" spans="1:25" s="70" customFormat="1" ht="23.1" customHeight="1">
      <c r="A13" s="424"/>
      <c r="B13" s="422"/>
      <c r="C13" s="422"/>
      <c r="D13" s="422"/>
      <c r="E13" s="422"/>
      <c r="F13" s="422"/>
      <c r="G13" s="429"/>
      <c r="I13" s="425"/>
      <c r="J13" s="425"/>
      <c r="K13" s="425"/>
      <c r="P13" s="424"/>
      <c r="Q13" s="422"/>
      <c r="R13" s="422"/>
      <c r="S13" s="422"/>
      <c r="T13" s="422"/>
      <c r="U13" s="422"/>
      <c r="V13" s="429"/>
      <c r="W13" s="84"/>
    </row>
    <row r="14" spans="1:25" s="5" customFormat="1">
      <c r="A14" s="91" t="s">
        <v>5</v>
      </c>
      <c r="B14" s="72">
        <v>30.954000000000001</v>
      </c>
      <c r="C14" s="72">
        <v>30.381</v>
      </c>
      <c r="D14" s="72">
        <v>27.585000000000001</v>
      </c>
      <c r="E14" s="72">
        <v>26.486999999999998</v>
      </c>
      <c r="F14" s="72">
        <v>25.882999999999999</v>
      </c>
      <c r="G14" s="101">
        <f>F14/E14-1</f>
        <v>-2.280363952127451E-2</v>
      </c>
      <c r="H14" s="8"/>
      <c r="P14" s="91" t="s">
        <v>5</v>
      </c>
      <c r="Q14" s="113">
        <v>8625.0819999999985</v>
      </c>
      <c r="R14" s="113">
        <v>8683.1260000000002</v>
      </c>
      <c r="S14" s="113">
        <v>7767.8819999999996</v>
      </c>
      <c r="T14" s="113">
        <v>7539.223</v>
      </c>
      <c r="U14" s="113">
        <v>7328.2089999999998</v>
      </c>
      <c r="V14" s="101">
        <f>U14/T14-1</f>
        <v>-2.7988825904207926E-2</v>
      </c>
      <c r="W14" s="7"/>
      <c r="X14" s="7"/>
      <c r="Y14" s="7"/>
    </row>
    <row r="15" spans="1:25" s="5" customFormat="1">
      <c r="A15" s="91" t="s">
        <v>6</v>
      </c>
      <c r="B15" s="72">
        <v>27.575799999999997</v>
      </c>
      <c r="C15" s="72">
        <v>26.158999999999999</v>
      </c>
      <c r="D15" s="72">
        <v>25.954000000000001</v>
      </c>
      <c r="E15" s="72">
        <v>24.606000000000002</v>
      </c>
      <c r="F15" s="72">
        <v>23.116</v>
      </c>
      <c r="G15" s="101">
        <f t="shared" ref="G15:G22" si="0">F15/E15-1</f>
        <v>-6.0554336340729931E-2</v>
      </c>
      <c r="H15" s="8"/>
      <c r="P15" s="91" t="s">
        <v>6</v>
      </c>
      <c r="Q15" s="113">
        <v>7678.8796000000002</v>
      </c>
      <c r="R15" s="113">
        <v>7435.7920000000004</v>
      </c>
      <c r="S15" s="113">
        <v>7406.2870000000003</v>
      </c>
      <c r="T15" s="113">
        <v>7038.7740000000003</v>
      </c>
      <c r="U15" s="113">
        <v>6672.7510000000002</v>
      </c>
      <c r="V15" s="101">
        <f t="shared" ref="V15:V23" si="1">U15/T15-1</f>
        <v>-5.2000959257961665E-2</v>
      </c>
      <c r="W15" s="7"/>
      <c r="X15" s="7"/>
      <c r="Y15" s="7"/>
    </row>
    <row r="16" spans="1:25" s="5" customFormat="1">
      <c r="A16" s="91" t="s">
        <v>7</v>
      </c>
      <c r="B16" s="72">
        <v>32.183999999999997</v>
      </c>
      <c r="C16" s="72">
        <v>28.446000000000002</v>
      </c>
      <c r="D16" s="72">
        <v>31.038</v>
      </c>
      <c r="E16" s="72">
        <v>30.138999999999999</v>
      </c>
      <c r="F16" s="72">
        <v>27.619</v>
      </c>
      <c r="G16" s="101">
        <f t="shared" si="0"/>
        <v>-8.3612594976608334E-2</v>
      </c>
      <c r="H16" s="8"/>
      <c r="P16" s="91" t="s">
        <v>7</v>
      </c>
      <c r="Q16" s="113">
        <v>9109.7815999999984</v>
      </c>
      <c r="R16" s="113">
        <v>8054.2219999999998</v>
      </c>
      <c r="S16" s="113">
        <v>8976.7219999999998</v>
      </c>
      <c r="T16" s="113">
        <v>8743.8230000000003</v>
      </c>
      <c r="U16" s="113">
        <v>8063.0590000000002</v>
      </c>
      <c r="V16" s="101">
        <f t="shared" si="1"/>
        <v>-7.7856562284026154E-2</v>
      </c>
      <c r="W16" s="7"/>
      <c r="X16" s="7"/>
      <c r="Y16" s="7"/>
    </row>
    <row r="17" spans="1:25" s="5" customFormat="1">
      <c r="A17" s="91" t="s">
        <v>8</v>
      </c>
      <c r="B17" s="72">
        <v>29.933600000000002</v>
      </c>
      <c r="C17" s="72">
        <v>29.305</v>
      </c>
      <c r="D17" s="72">
        <v>28.343</v>
      </c>
      <c r="E17" s="72">
        <v>27.504999999999999</v>
      </c>
      <c r="F17" s="72">
        <v>23.318999999999999</v>
      </c>
      <c r="G17" s="101">
        <f t="shared" si="0"/>
        <v>-0.15219051081621526</v>
      </c>
      <c r="H17" s="8"/>
      <c r="P17" s="91" t="s">
        <v>8</v>
      </c>
      <c r="Q17" s="113">
        <v>8508.9716000000008</v>
      </c>
      <c r="R17" s="113">
        <v>8556.3670000000002</v>
      </c>
      <c r="S17" s="113">
        <v>8252.7690000000002</v>
      </c>
      <c r="T17" s="113">
        <v>8056.5160000000005</v>
      </c>
      <c r="U17" s="113">
        <v>6748.9059999999999</v>
      </c>
      <c r="V17" s="101">
        <f t="shared" si="1"/>
        <v>-0.16230464880849249</v>
      </c>
      <c r="W17" s="7"/>
      <c r="X17" s="7"/>
      <c r="Y17" s="7"/>
    </row>
    <row r="18" spans="1:25" s="5" customFormat="1">
      <c r="A18" s="91" t="s">
        <v>9</v>
      </c>
      <c r="B18" s="72">
        <v>30.600200000000001</v>
      </c>
      <c r="C18" s="72">
        <v>26.97</v>
      </c>
      <c r="D18" s="72">
        <v>27.736000000000001</v>
      </c>
      <c r="E18" s="72">
        <v>27.745000000000001</v>
      </c>
      <c r="F18" s="72">
        <v>25.064</v>
      </c>
      <c r="G18" s="101">
        <f t="shared" si="0"/>
        <v>-9.6630023427644596E-2</v>
      </c>
      <c r="H18" s="8"/>
      <c r="P18" s="91" t="s">
        <v>9</v>
      </c>
      <c r="Q18" s="113">
        <v>8690.9709999999995</v>
      </c>
      <c r="R18" s="113">
        <v>7847.1940000000004</v>
      </c>
      <c r="S18" s="113">
        <v>8010.4340000000002</v>
      </c>
      <c r="T18" s="113">
        <v>8125.866</v>
      </c>
      <c r="U18" s="113">
        <v>7281.1359999999995</v>
      </c>
      <c r="V18" s="101">
        <f t="shared" si="1"/>
        <v>-0.10395568915362385</v>
      </c>
      <c r="W18" s="7"/>
      <c r="X18" s="7"/>
      <c r="Y18" s="7"/>
    </row>
    <row r="19" spans="1:25" s="5" customFormat="1">
      <c r="A19" s="91" t="s">
        <v>10</v>
      </c>
      <c r="B19" s="72">
        <v>29.665000000000003</v>
      </c>
      <c r="C19" s="72">
        <v>29.073</v>
      </c>
      <c r="D19" s="72">
        <v>27.724</v>
      </c>
      <c r="E19" s="72">
        <v>27.027999999999999</v>
      </c>
      <c r="F19" s="72">
        <v>24.427</v>
      </c>
      <c r="G19" s="101">
        <f t="shared" si="0"/>
        <v>-9.6233535592718633E-2</v>
      </c>
      <c r="H19" s="8"/>
      <c r="P19" s="91" t="s">
        <v>10</v>
      </c>
      <c r="Q19" s="113">
        <v>8504.1509999999998</v>
      </c>
      <c r="R19" s="113">
        <v>8446.6669999999995</v>
      </c>
      <c r="S19" s="113">
        <v>8248.5280000000002</v>
      </c>
      <c r="T19" s="113">
        <v>7995.5690000000004</v>
      </c>
      <c r="U19" s="113">
        <v>7156.1580000000004</v>
      </c>
      <c r="V19" s="101">
        <f t="shared" si="1"/>
        <v>-0.10498452330284436</v>
      </c>
      <c r="W19" s="7"/>
      <c r="X19" s="7"/>
      <c r="Y19" s="7"/>
    </row>
    <row r="20" spans="1:25" s="6" customFormat="1" ht="12.95" customHeight="1">
      <c r="A20" s="91" t="s">
        <v>11</v>
      </c>
      <c r="B20" s="72">
        <v>28.458600000000001</v>
      </c>
      <c r="C20" s="72">
        <v>28.061</v>
      </c>
      <c r="D20" s="72">
        <v>26.84</v>
      </c>
      <c r="E20" s="72">
        <v>24.803000000000001</v>
      </c>
      <c r="F20" s="72">
        <v>21.879000000000001</v>
      </c>
      <c r="G20" s="101">
        <f t="shared" si="0"/>
        <v>-0.11788896504455104</v>
      </c>
      <c r="H20" s="8"/>
      <c r="P20" s="91" t="s">
        <v>11</v>
      </c>
      <c r="Q20" s="113">
        <v>8290.2294000000002</v>
      </c>
      <c r="R20" s="113">
        <v>8380.3320000000003</v>
      </c>
      <c r="S20" s="113">
        <v>8012.7179999999998</v>
      </c>
      <c r="T20" s="113">
        <v>7363.576</v>
      </c>
      <c r="U20" s="113">
        <v>6358.3769999999995</v>
      </c>
      <c r="V20" s="101">
        <f t="shared" si="1"/>
        <v>-0.13650962521470555</v>
      </c>
      <c r="W20" s="7"/>
      <c r="X20" s="7"/>
      <c r="Y20" s="7"/>
    </row>
    <row r="21" spans="1:25" s="5" customFormat="1" ht="12.95" customHeight="1">
      <c r="A21" s="91" t="s">
        <v>12</v>
      </c>
      <c r="B21" s="72">
        <v>29.695</v>
      </c>
      <c r="C21" s="72">
        <v>26.948</v>
      </c>
      <c r="D21" s="72">
        <v>27.472000000000001</v>
      </c>
      <c r="E21" s="72">
        <v>27.036000000000001</v>
      </c>
      <c r="F21" s="72">
        <v>23.399000000000001</v>
      </c>
      <c r="G21" s="101">
        <f t="shared" si="0"/>
        <v>-0.13452433791981067</v>
      </c>
      <c r="H21" s="8"/>
      <c r="P21" s="91" t="s">
        <v>12</v>
      </c>
      <c r="Q21" s="113">
        <v>8572.7543999999998</v>
      </c>
      <c r="R21" s="113">
        <v>8003.6819999999998</v>
      </c>
      <c r="S21" s="113">
        <v>8112.982</v>
      </c>
      <c r="T21" s="113">
        <v>7944.7730000000001</v>
      </c>
      <c r="U21" s="113">
        <v>6845.4350000000004</v>
      </c>
      <c r="V21" s="101">
        <f t="shared" si="1"/>
        <v>-0.13837248716860751</v>
      </c>
      <c r="W21" s="7"/>
      <c r="X21" s="7"/>
      <c r="Y21" s="7"/>
    </row>
    <row r="22" spans="1:25" s="5" customFormat="1" ht="12.95" customHeight="1">
      <c r="A22" s="91" t="s">
        <v>13</v>
      </c>
      <c r="B22" s="72">
        <v>31.276</v>
      </c>
      <c r="C22" s="72">
        <v>29.259</v>
      </c>
      <c r="D22" s="72">
        <v>29.364000000000001</v>
      </c>
      <c r="E22" s="72">
        <v>27.811</v>
      </c>
      <c r="F22" s="72">
        <v>24.080000000000002</v>
      </c>
      <c r="G22" s="101">
        <f t="shared" si="0"/>
        <v>-0.1341555499622451</v>
      </c>
      <c r="H22" s="8"/>
      <c r="P22" s="91" t="s">
        <v>13</v>
      </c>
      <c r="Q22" s="113">
        <v>8782.3611999999994</v>
      </c>
      <c r="R22" s="113">
        <v>8415.9380000000001</v>
      </c>
      <c r="S22" s="113">
        <v>8475.0139999999992</v>
      </c>
      <c r="T22" s="113">
        <v>7968.0249999999996</v>
      </c>
      <c r="U22" s="113">
        <v>6829.9529999999995</v>
      </c>
      <c r="V22" s="101">
        <f t="shared" si="1"/>
        <v>-0.14282987314924345</v>
      </c>
      <c r="W22" s="7"/>
      <c r="X22" s="7"/>
      <c r="Y22" s="7"/>
    </row>
    <row r="23" spans="1:25" s="5" customFormat="1" ht="12.95" customHeight="1">
      <c r="A23" s="91" t="s">
        <v>14</v>
      </c>
      <c r="B23" s="72">
        <v>32.865600000000001</v>
      </c>
      <c r="C23" s="72">
        <v>29.963999999999999</v>
      </c>
      <c r="D23" s="72">
        <v>28.490000000000002</v>
      </c>
      <c r="E23" s="72">
        <v>26.21</v>
      </c>
      <c r="F23" s="72">
        <v>25.887</v>
      </c>
      <c r="G23" s="101">
        <f>F23/E23-1</f>
        <v>-1.2323540633346064E-2</v>
      </c>
      <c r="H23" s="8"/>
      <c r="P23" s="91" t="s">
        <v>14</v>
      </c>
      <c r="Q23" s="113">
        <v>9195.1677999999993</v>
      </c>
      <c r="R23" s="113">
        <v>8549.3629999999994</v>
      </c>
      <c r="S23" s="113">
        <v>8176.65</v>
      </c>
      <c r="T23" s="113">
        <v>7378.1289999999999</v>
      </c>
      <c r="U23" s="113">
        <v>7265.1469999999999</v>
      </c>
      <c r="V23" s="101">
        <f t="shared" si="1"/>
        <v>-1.5313096314797381E-2</v>
      </c>
      <c r="W23" s="7"/>
      <c r="X23" s="7"/>
      <c r="Y23" s="7"/>
    </row>
    <row r="24" spans="1:25" s="5" customFormat="1" ht="12.95" customHeight="1">
      <c r="A24" s="91" t="s">
        <v>15</v>
      </c>
      <c r="B24" s="72">
        <v>31.047599999999999</v>
      </c>
      <c r="C24" s="72">
        <v>28.115000000000002</v>
      </c>
      <c r="D24" s="72">
        <v>29.813000000000002</v>
      </c>
      <c r="E24" s="72">
        <v>26.722999999999999</v>
      </c>
      <c r="F24" s="72">
        <v>25.244</v>
      </c>
      <c r="G24" s="101">
        <f>F24/E24-1</f>
        <v>-5.534558245705945E-2</v>
      </c>
      <c r="H24" s="8"/>
      <c r="P24" s="91" t="s">
        <v>15</v>
      </c>
      <c r="Q24" s="113">
        <v>8671.9030000000002</v>
      </c>
      <c r="R24" s="113">
        <v>7893.3829999999998</v>
      </c>
      <c r="S24" s="113">
        <v>8526.0239999999994</v>
      </c>
      <c r="T24" s="113">
        <v>7718.1350000000002</v>
      </c>
      <c r="U24" s="113">
        <v>7092.9570000000003</v>
      </c>
      <c r="V24" s="101">
        <f>U24/T24-1</f>
        <v>-8.1001174506535545E-2</v>
      </c>
      <c r="W24" s="7"/>
      <c r="X24" s="7"/>
      <c r="Y24" s="7"/>
    </row>
    <row r="25" spans="1:25" s="5" customFormat="1" ht="12.95" customHeight="1">
      <c r="A25" s="92" t="s">
        <v>16</v>
      </c>
      <c r="B25" s="72">
        <v>29.130800000000001</v>
      </c>
      <c r="C25" s="72">
        <v>28.946000000000002</v>
      </c>
      <c r="D25" s="72">
        <v>28.251999999999999</v>
      </c>
      <c r="E25" s="72">
        <v>24.67</v>
      </c>
      <c r="F25" s="72"/>
      <c r="G25" s="220"/>
      <c r="H25" s="8"/>
      <c r="P25" s="92" t="s">
        <v>16</v>
      </c>
      <c r="Q25" s="113">
        <v>8218.0353999999988</v>
      </c>
      <c r="R25" s="113">
        <v>8404.982</v>
      </c>
      <c r="S25" s="113">
        <v>8175.9960000000001</v>
      </c>
      <c r="T25" s="113">
        <v>7112.33</v>
      </c>
      <c r="U25" s="113"/>
      <c r="V25" s="220"/>
      <c r="W25" s="7"/>
      <c r="X25" s="7"/>
      <c r="Y25" s="7"/>
    </row>
    <row r="26" spans="1:25" s="5" customFormat="1" ht="12.95" customHeight="1">
      <c r="A26" s="93" t="s">
        <v>49</v>
      </c>
      <c r="B26" s="71">
        <f>SUM(B14:B19)</f>
        <v>180.91259999999997</v>
      </c>
      <c r="C26" s="71">
        <f t="shared" ref="C26:F26" si="2">SUM(C14:C19)</f>
        <v>170.334</v>
      </c>
      <c r="D26" s="71">
        <f>SUM(D14:D19)</f>
        <v>168.38</v>
      </c>
      <c r="E26" s="71">
        <f t="shared" si="2"/>
        <v>163.51</v>
      </c>
      <c r="F26" s="71">
        <f t="shared" si="2"/>
        <v>149.428</v>
      </c>
      <c r="G26" s="201"/>
      <c r="H26" s="8"/>
      <c r="P26" s="93" t="s">
        <v>49</v>
      </c>
      <c r="Q26" s="71">
        <f>SUM(Q14:Q19)</f>
        <v>51117.836799999997</v>
      </c>
      <c r="R26" s="71">
        <f t="shared" ref="R26" si="3">SUM(R14:R19)</f>
        <v>49023.368000000002</v>
      </c>
      <c r="S26" s="71">
        <f>SUM(S14:S19)</f>
        <v>48662.621999999996</v>
      </c>
      <c r="T26" s="71">
        <f t="shared" ref="T26:U26" si="4">SUM(T14:T19)</f>
        <v>47499.771000000001</v>
      </c>
      <c r="U26" s="71">
        <f t="shared" si="4"/>
        <v>43250.219000000005</v>
      </c>
      <c r="V26" s="201"/>
      <c r="W26" s="7"/>
      <c r="X26" s="7"/>
      <c r="Y26" s="7"/>
    </row>
    <row r="27" spans="1:25" ht="13.5">
      <c r="A27" s="93" t="s">
        <v>38</v>
      </c>
      <c r="B27" s="71">
        <f>SUM(B14:B25)</f>
        <v>363.38619999999992</v>
      </c>
      <c r="C27" s="71">
        <f t="shared" ref="C27:E27" si="5">SUM(C14:C25)</f>
        <v>341.62700000000007</v>
      </c>
      <c r="D27" s="71">
        <f t="shared" si="5"/>
        <v>338.61099999999999</v>
      </c>
      <c r="E27" s="71">
        <f t="shared" si="5"/>
        <v>320.76300000000003</v>
      </c>
      <c r="F27" s="71"/>
      <c r="G27" s="201"/>
      <c r="P27" s="93" t="s">
        <v>38</v>
      </c>
      <c r="Q27" s="71">
        <f>SUM(Q14:Q25)</f>
        <v>102848.288</v>
      </c>
      <c r="R27" s="71">
        <f t="shared" ref="R27:T27" si="6">SUM(R14:R25)</f>
        <v>98671.04800000001</v>
      </c>
      <c r="S27" s="71">
        <f t="shared" si="6"/>
        <v>98142.005999999994</v>
      </c>
      <c r="T27" s="71">
        <f t="shared" si="6"/>
        <v>92984.739000000001</v>
      </c>
      <c r="U27" s="71"/>
      <c r="V27" s="201"/>
      <c r="W27" s="7"/>
      <c r="X27" s="7"/>
    </row>
    <row r="28" spans="1:25" ht="13.5">
      <c r="A28" s="94" t="s">
        <v>39</v>
      </c>
      <c r="B28" s="90"/>
      <c r="C28" s="90"/>
      <c r="D28" s="225">
        <f>D27/C27-1</f>
        <v>-8.8283420221472175E-3</v>
      </c>
      <c r="E28" s="225">
        <f>E27/D27-1</f>
        <v>-5.2709451258228346E-2</v>
      </c>
      <c r="F28" s="90"/>
      <c r="G28" s="218">
        <f>(F14+F15+F16+F17+F18+F19+F20+F21+F22+F23+F24)/(E14+E15+E16+E17+E18+E19+E20+E21+E22+E23+E24)-1</f>
        <v>-8.8404656645040491E-2</v>
      </c>
      <c r="P28" s="94" t="s">
        <v>39</v>
      </c>
      <c r="Q28" s="90"/>
      <c r="R28" s="90"/>
      <c r="S28" s="225">
        <f>S27/R27-1</f>
        <v>-5.3616740748513303E-3</v>
      </c>
      <c r="T28" s="225">
        <f>T27/S27-1</f>
        <v>-5.2549027783271418E-2</v>
      </c>
      <c r="U28" s="90"/>
      <c r="V28" s="218">
        <f>(U14+U15+U16+U17+U18+U19+U20+U21+U22+U23+U24)/(T14+T15+T16+T17+T18+T19+T20+T21+T22+T23+T24)-1</f>
        <v>-9.5843602105071923E-2</v>
      </c>
      <c r="W28" s="95"/>
      <c r="X28" s="7"/>
    </row>
    <row r="29" spans="1:25" ht="13.5">
      <c r="A29" s="83"/>
      <c r="B29" s="61"/>
      <c r="C29" s="95"/>
      <c r="D29" s="95"/>
      <c r="E29" s="95"/>
      <c r="F29" s="95"/>
      <c r="G29" s="95"/>
      <c r="P29" s="83"/>
      <c r="Q29" s="61"/>
      <c r="R29" s="95"/>
      <c r="S29" s="95"/>
      <c r="T29" s="95"/>
      <c r="U29" s="95"/>
      <c r="V29" s="95"/>
      <c r="W29" s="7"/>
      <c r="X29" s="7"/>
    </row>
    <row r="30" spans="1:25" s="70" customFormat="1">
      <c r="A30" s="100" t="s">
        <v>47</v>
      </c>
      <c r="B30" s="215">
        <f>B27/B31</f>
        <v>7.9499909514553435E-2</v>
      </c>
      <c r="C30" s="215">
        <f t="shared" ref="C30:E30" si="7">C27/C31</f>
        <v>7.5764538167805207E-2</v>
      </c>
      <c r="D30" s="215">
        <f t="shared" si="7"/>
        <v>7.553834941352601E-2</v>
      </c>
      <c r="E30" s="215">
        <f t="shared" si="7"/>
        <v>7.5037423617571916E-2</v>
      </c>
      <c r="F30" s="215">
        <f>SUM(F14:F23)/F31</f>
        <v>6.5569522216907122E-2</v>
      </c>
      <c r="G30" s="215"/>
      <c r="P30" s="100" t="s">
        <v>47</v>
      </c>
      <c r="Q30" s="215">
        <f>Q27/Q31</f>
        <v>7.2396914494717579E-2</v>
      </c>
      <c r="R30" s="215">
        <f>R27/R31</f>
        <v>6.8492922460342859E-2</v>
      </c>
      <c r="S30" s="215">
        <f>S27/S31</f>
        <v>6.8620993783278281E-2</v>
      </c>
      <c r="T30" s="215">
        <f t="shared" ref="T30" si="8">T27/T31</f>
        <v>6.8136505015536822E-2</v>
      </c>
      <c r="U30" s="215">
        <f>SUM(U14:U23)/U31</f>
        <v>5.8689454445610245E-2</v>
      </c>
      <c r="V30" s="215"/>
      <c r="W30" s="84"/>
      <c r="X30" s="84"/>
    </row>
    <row r="31" spans="1:25" ht="13.5">
      <c r="A31" s="100" t="s">
        <v>46</v>
      </c>
      <c r="B31" s="212">
        <v>4570.9008000000003</v>
      </c>
      <c r="C31" s="213">
        <v>4509.0619999999999</v>
      </c>
      <c r="D31" s="213">
        <v>4482.6369999999997</v>
      </c>
      <c r="E31" s="213">
        <v>4274.7070000000003</v>
      </c>
      <c r="F31" s="213">
        <v>3731.5050000000001</v>
      </c>
      <c r="G31" s="213"/>
      <c r="P31" s="100" t="s">
        <v>46</v>
      </c>
      <c r="Q31" s="212">
        <v>1420617.0072000001</v>
      </c>
      <c r="R31" s="213">
        <v>1440602.101</v>
      </c>
      <c r="S31" s="213">
        <v>1430203.7990000001</v>
      </c>
      <c r="T31" s="213">
        <v>1364683.1310000001</v>
      </c>
      <c r="U31" s="213">
        <v>1202075.0859999999</v>
      </c>
      <c r="V31" s="213"/>
      <c r="W31" s="7"/>
      <c r="X31" s="7"/>
    </row>
    <row r="32" spans="1:25" ht="13.5">
      <c r="A32" s="100" t="s">
        <v>48</v>
      </c>
      <c r="B32" s="214"/>
      <c r="C32" s="215"/>
      <c r="D32" s="215">
        <f>D31/C31-1</f>
        <v>-5.8604206373742418E-3</v>
      </c>
      <c r="E32" s="215">
        <f>E31/D31-1</f>
        <v>-4.6385643093562856E-2</v>
      </c>
      <c r="F32" s="215"/>
      <c r="G32" s="215"/>
      <c r="P32" s="100" t="s">
        <v>48</v>
      </c>
      <c r="Q32" s="214"/>
      <c r="R32" s="215"/>
      <c r="S32" s="215">
        <f>S31/R31-1</f>
        <v>-7.2180250138340618E-3</v>
      </c>
      <c r="T32" s="215">
        <f>T31/S31-1</f>
        <v>-4.581211995508061E-2</v>
      </c>
      <c r="U32" s="215"/>
      <c r="V32" s="215"/>
      <c r="W32" s="7"/>
      <c r="X32" s="7"/>
    </row>
    <row r="33" spans="1:26" s="73" customFormat="1" ht="15.75">
      <c r="A33" s="73" t="s">
        <v>17</v>
      </c>
      <c r="F33" s="65"/>
      <c r="G33" s="199"/>
      <c r="J33" s="89" t="s">
        <v>17</v>
      </c>
      <c r="P33" s="73" t="s">
        <v>17</v>
      </c>
      <c r="Y33" s="85"/>
      <c r="Z33" s="85"/>
    </row>
    <row r="34" spans="1:26" s="73" customFormat="1" ht="15.75">
      <c r="D34" s="181"/>
      <c r="E34" s="181"/>
      <c r="U34" s="65"/>
      <c r="Y34" s="85"/>
      <c r="Z34" s="85"/>
    </row>
    <row r="35" spans="1:26" s="73" customFormat="1" ht="15.75">
      <c r="Y35" s="85"/>
      <c r="Z35" s="85"/>
    </row>
    <row r="36" spans="1:26" s="73" customFormat="1" ht="23.45" customHeight="1">
      <c r="A36" s="426" t="s">
        <v>59</v>
      </c>
      <c r="B36" s="426"/>
      <c r="C36" s="426"/>
      <c r="D36" s="426"/>
      <c r="E36" s="426"/>
      <c r="F36" s="426"/>
      <c r="G36" s="426"/>
      <c r="H36" s="426"/>
      <c r="I36" s="426"/>
      <c r="J36" s="426"/>
      <c r="K36" s="426"/>
      <c r="L36" s="426"/>
      <c r="M36" s="426"/>
      <c r="N36" s="426"/>
      <c r="O36" s="426"/>
      <c r="P36" s="426"/>
      <c r="Q36" s="426"/>
      <c r="R36" s="426"/>
      <c r="S36" s="426"/>
      <c r="T36" s="426"/>
      <c r="U36" s="426"/>
      <c r="V36" s="426"/>
      <c r="Y36" s="85"/>
      <c r="Z36" s="85"/>
    </row>
    <row r="37" spans="1:26" s="73" customFormat="1" ht="15.75" customHeight="1">
      <c r="A37" s="426"/>
      <c r="B37" s="426"/>
      <c r="C37" s="426"/>
      <c r="D37" s="426"/>
      <c r="E37" s="426"/>
      <c r="F37" s="426"/>
      <c r="G37" s="426"/>
      <c r="H37" s="426"/>
      <c r="I37" s="426"/>
      <c r="J37" s="426"/>
      <c r="K37" s="426"/>
      <c r="L37" s="426"/>
      <c r="M37" s="426"/>
      <c r="N37" s="426"/>
      <c r="O37" s="426"/>
      <c r="P37" s="426"/>
      <c r="Q37" s="426"/>
      <c r="R37" s="426"/>
      <c r="S37" s="426"/>
      <c r="T37" s="426"/>
      <c r="U37" s="426"/>
      <c r="V37" s="426"/>
      <c r="Y37" s="85"/>
      <c r="Z37" s="85"/>
    </row>
    <row r="38" spans="1:26" s="73" customFormat="1" ht="25.35" customHeight="1">
      <c r="C38" s="425"/>
      <c r="D38" s="425"/>
      <c r="E38" s="425"/>
      <c r="F38" s="425"/>
      <c r="G38" s="425"/>
      <c r="H38" s="425"/>
      <c r="I38" s="425"/>
      <c r="J38" s="425"/>
      <c r="K38" s="425"/>
      <c r="L38" s="425"/>
      <c r="M38" s="425"/>
      <c r="N38" s="425"/>
      <c r="O38" s="425"/>
      <c r="P38" s="425"/>
      <c r="Q38" s="82"/>
      <c r="Y38" s="85"/>
      <c r="Z38" s="85"/>
    </row>
    <row r="39" spans="1:26" s="70" customFormat="1" ht="18.75">
      <c r="A39" s="79" t="s">
        <v>54</v>
      </c>
      <c r="B39" s="87"/>
      <c r="C39" s="88"/>
      <c r="D39" s="88"/>
      <c r="E39" s="88"/>
      <c r="F39" s="88"/>
      <c r="G39" s="88"/>
      <c r="P39" s="79" t="s">
        <v>55</v>
      </c>
      <c r="Q39" s="81"/>
      <c r="R39" s="82"/>
      <c r="S39" s="82"/>
      <c r="T39" s="82"/>
      <c r="U39" s="82"/>
      <c r="V39" s="82"/>
      <c r="Y39" s="85"/>
      <c r="Z39" s="85"/>
    </row>
    <row r="40" spans="1:26" s="5" customFormat="1" ht="12.75" customHeight="1">
      <c r="A40" s="96" t="s">
        <v>45</v>
      </c>
      <c r="B40" s="79"/>
      <c r="C40" s="97">
        <f>C56/$C$27</f>
        <v>0.2017639121029661</v>
      </c>
      <c r="D40" s="97">
        <f>D56/$D$27</f>
        <v>0.19727947408678395</v>
      </c>
      <c r="E40" s="97">
        <f>E56/$E$27</f>
        <v>0.18732522142516433</v>
      </c>
      <c r="F40" s="6"/>
      <c r="H40" s="427"/>
      <c r="I40" s="427"/>
      <c r="J40" s="427"/>
      <c r="K40" s="427"/>
      <c r="L40" s="427"/>
      <c r="M40" s="427"/>
      <c r="N40" s="58"/>
      <c r="O40" s="2"/>
      <c r="R40" s="6"/>
      <c r="S40" s="6"/>
      <c r="T40" s="6"/>
      <c r="U40" s="6"/>
      <c r="Y40" s="9"/>
      <c r="Z40" s="9"/>
    </row>
    <row r="41" spans="1:26" s="5" customFormat="1" ht="14.65" customHeight="1">
      <c r="A41" s="423" t="s">
        <v>3</v>
      </c>
      <c r="B41" s="421" t="s">
        <v>41</v>
      </c>
      <c r="C41" s="421">
        <v>2020</v>
      </c>
      <c r="D41" s="421">
        <v>2021</v>
      </c>
      <c r="E41" s="421">
        <v>2022</v>
      </c>
      <c r="F41" s="421">
        <v>2023</v>
      </c>
      <c r="G41" s="428" t="s">
        <v>44</v>
      </c>
      <c r="P41" s="423" t="s">
        <v>42</v>
      </c>
      <c r="Q41" s="421" t="s">
        <v>41</v>
      </c>
      <c r="R41" s="421">
        <v>2020</v>
      </c>
      <c r="S41" s="421">
        <v>2021</v>
      </c>
      <c r="T41" s="421">
        <v>2022</v>
      </c>
      <c r="U41" s="421">
        <v>2023</v>
      </c>
      <c r="V41" s="428" t="s">
        <v>44</v>
      </c>
      <c r="Y41" s="9"/>
      <c r="Z41" s="9"/>
    </row>
    <row r="42" spans="1:26" s="5" customFormat="1" ht="18.600000000000001" customHeight="1">
      <c r="A42" s="424"/>
      <c r="B42" s="422"/>
      <c r="C42" s="422"/>
      <c r="D42" s="422"/>
      <c r="E42" s="422"/>
      <c r="F42" s="422"/>
      <c r="G42" s="429"/>
      <c r="J42" s="66"/>
      <c r="K42" s="67"/>
      <c r="L42" s="66"/>
      <c r="M42" s="66"/>
      <c r="N42" s="66"/>
      <c r="O42" s="66"/>
      <c r="P42" s="424"/>
      <c r="Q42" s="422"/>
      <c r="R42" s="422"/>
      <c r="S42" s="422"/>
      <c r="T42" s="422"/>
      <c r="U42" s="422"/>
      <c r="V42" s="429"/>
      <c r="Y42" s="9"/>
      <c r="Z42" s="9"/>
    </row>
    <row r="43" spans="1:26" s="5" customFormat="1" ht="13.5">
      <c r="A43" s="91" t="s">
        <v>5</v>
      </c>
      <c r="B43" s="72">
        <v>6.6386000000000012</v>
      </c>
      <c r="C43" s="72">
        <v>6.1180000000000003</v>
      </c>
      <c r="D43" s="72">
        <v>5.5330000000000004</v>
      </c>
      <c r="E43" s="72">
        <v>5.0350000000000001</v>
      </c>
      <c r="F43" s="72">
        <v>4.9539999999999997</v>
      </c>
      <c r="G43" s="101">
        <f>F43/E43-1</f>
        <v>-1.6087388282025938E-2</v>
      </c>
      <c r="H43" s="65"/>
      <c r="J43" s="419"/>
      <c r="K43" s="419"/>
      <c r="L43" s="419"/>
      <c r="M43" s="419"/>
      <c r="N43" s="419"/>
      <c r="O43" s="420"/>
      <c r="P43" s="91" t="s">
        <v>5</v>
      </c>
      <c r="Q43" s="113">
        <v>2048.1692000000003</v>
      </c>
      <c r="R43" s="113">
        <v>1902.404</v>
      </c>
      <c r="S43" s="113">
        <v>1683.7360000000001</v>
      </c>
      <c r="T43" s="113">
        <v>1554.694</v>
      </c>
      <c r="U43" s="113">
        <v>1533.373</v>
      </c>
      <c r="V43" s="226">
        <f>U43/T43-1</f>
        <v>-1.3713952713524269E-2</v>
      </c>
      <c r="W43" s="7"/>
      <c r="X43" s="7"/>
      <c r="Y43" s="7"/>
      <c r="Z43" s="9"/>
    </row>
    <row r="44" spans="1:26" s="5" customFormat="1" ht="13.5">
      <c r="A44" s="91" t="s">
        <v>6</v>
      </c>
      <c r="B44" s="72">
        <v>5.7873999999999999</v>
      </c>
      <c r="C44" s="72">
        <v>5.415</v>
      </c>
      <c r="D44" s="72">
        <v>5.1749999999999998</v>
      </c>
      <c r="E44" s="72">
        <v>4.7610000000000001</v>
      </c>
      <c r="F44" s="72">
        <v>5.093</v>
      </c>
      <c r="G44" s="101">
        <f t="shared" ref="G44:G53" si="9">F44/E44-1</f>
        <v>6.9733249317370349E-2</v>
      </c>
      <c r="H44" s="7"/>
      <c r="I44" s="60"/>
      <c r="J44" s="66"/>
      <c r="K44" s="66"/>
      <c r="L44" s="66"/>
      <c r="M44" s="66"/>
      <c r="N44" s="66"/>
      <c r="O44" s="66"/>
      <c r="P44" s="91" t="s">
        <v>6</v>
      </c>
      <c r="Q44" s="113">
        <v>1782.7487999999998</v>
      </c>
      <c r="R44" s="113">
        <v>1681.33</v>
      </c>
      <c r="S44" s="113">
        <v>1578.184</v>
      </c>
      <c r="T44" s="113">
        <v>1464.6610000000001</v>
      </c>
      <c r="U44" s="113">
        <v>1582.8200000000002</v>
      </c>
      <c r="V44" s="226">
        <f t="shared" ref="V44:V53" si="10">U44/T44-1</f>
        <v>8.0673275249358189E-2</v>
      </c>
      <c r="W44" s="7"/>
      <c r="X44" s="7"/>
      <c r="Y44" s="7"/>
      <c r="Z44" s="9"/>
    </row>
    <row r="45" spans="1:26" s="5" customFormat="1" ht="13.5">
      <c r="A45" s="91" t="s">
        <v>7</v>
      </c>
      <c r="B45" s="72">
        <v>6.8007999999999997</v>
      </c>
      <c r="C45" s="72">
        <v>5.9939999999999998</v>
      </c>
      <c r="D45" s="72">
        <v>5.9950000000000001</v>
      </c>
      <c r="E45" s="72">
        <v>5.5640000000000001</v>
      </c>
      <c r="F45" s="72">
        <v>5.9590000000000005</v>
      </c>
      <c r="G45" s="101">
        <f t="shared" si="9"/>
        <v>7.099209202012946E-2</v>
      </c>
      <c r="H45" s="7"/>
      <c r="I45" s="65"/>
      <c r="J45" s="66"/>
      <c r="K45" s="68"/>
      <c r="L45" s="66"/>
      <c r="M45" s="66"/>
      <c r="N45" s="66"/>
      <c r="O45" s="66"/>
      <c r="P45" s="91" t="s">
        <v>7</v>
      </c>
      <c r="Q45" s="113">
        <v>2124.1167999999998</v>
      </c>
      <c r="R45" s="113">
        <v>1835.971</v>
      </c>
      <c r="S45" s="113">
        <v>1873.3999999999999</v>
      </c>
      <c r="T45" s="113">
        <v>1751.7529999999999</v>
      </c>
      <c r="U45" s="113">
        <v>1894.2529999999999</v>
      </c>
      <c r="V45" s="226">
        <f t="shared" si="10"/>
        <v>8.1347084891534305E-2</v>
      </c>
      <c r="W45" s="7"/>
      <c r="X45" s="7"/>
      <c r="Y45" s="7"/>
      <c r="Z45" s="9"/>
    </row>
    <row r="46" spans="1:26" s="5" customFormat="1" ht="13.5">
      <c r="A46" s="91" t="s">
        <v>8</v>
      </c>
      <c r="B46" s="72">
        <v>6.4683999999999999</v>
      </c>
      <c r="C46" s="72">
        <v>6.0329999999999995</v>
      </c>
      <c r="D46" s="72">
        <v>5.165</v>
      </c>
      <c r="E46" s="72">
        <v>4.8920000000000003</v>
      </c>
      <c r="F46" s="72">
        <v>4.96</v>
      </c>
      <c r="G46" s="101">
        <f t="shared" si="9"/>
        <v>1.3900245298446468E-2</v>
      </c>
      <c r="H46" s="7"/>
      <c r="J46" s="69"/>
      <c r="K46" s="66"/>
      <c r="L46" s="66"/>
      <c r="M46" s="66"/>
      <c r="N46" s="66"/>
      <c r="O46" s="66"/>
      <c r="P46" s="91" t="s">
        <v>8</v>
      </c>
      <c r="Q46" s="113">
        <v>2025.6914000000002</v>
      </c>
      <c r="R46" s="113">
        <v>1835.6120000000001</v>
      </c>
      <c r="S46" s="113">
        <v>1641.557</v>
      </c>
      <c r="T46" s="113">
        <v>1543.2850000000001</v>
      </c>
      <c r="U46" s="113">
        <v>1569.85</v>
      </c>
      <c r="V46" s="226">
        <f t="shared" si="10"/>
        <v>1.7213282057429335E-2</v>
      </c>
      <c r="W46" s="7"/>
      <c r="X46" s="7"/>
      <c r="Y46" s="7"/>
      <c r="Z46" s="9"/>
    </row>
    <row r="47" spans="1:26" s="5" customFormat="1">
      <c r="A47" s="91" t="s">
        <v>9</v>
      </c>
      <c r="B47" s="72">
        <v>6.0571999999999999</v>
      </c>
      <c r="C47" s="72">
        <v>5.6790000000000003</v>
      </c>
      <c r="D47" s="72">
        <v>5.3979999999999997</v>
      </c>
      <c r="E47" s="72">
        <v>5.2290000000000001</v>
      </c>
      <c r="F47" s="72">
        <v>4.7910000000000004</v>
      </c>
      <c r="G47" s="101">
        <f t="shared" si="9"/>
        <v>-8.3763625932300578E-2</v>
      </c>
      <c r="H47" s="7"/>
      <c r="K47" s="6"/>
      <c r="O47" s="10"/>
      <c r="P47" s="91" t="s">
        <v>9</v>
      </c>
      <c r="Q47" s="113">
        <v>1903.2205999999999</v>
      </c>
      <c r="R47" s="113">
        <v>1720.2529999999999</v>
      </c>
      <c r="S47" s="113">
        <v>1672.6599999999999</v>
      </c>
      <c r="T47" s="113">
        <v>1643.5350000000001</v>
      </c>
      <c r="U47" s="113">
        <v>1473.5940000000001</v>
      </c>
      <c r="V47" s="226">
        <f t="shared" si="10"/>
        <v>-0.10339968421725121</v>
      </c>
      <c r="W47" s="7"/>
      <c r="X47" s="7"/>
      <c r="Y47" s="7"/>
    </row>
    <row r="48" spans="1:26" s="5" customFormat="1">
      <c r="A48" s="91" t="s">
        <v>10</v>
      </c>
      <c r="B48" s="72">
        <v>6.0324000000000009</v>
      </c>
      <c r="C48" s="72">
        <v>6.1109999999999998</v>
      </c>
      <c r="D48" s="72">
        <v>5.7060000000000004</v>
      </c>
      <c r="E48" s="72">
        <v>5.2720000000000002</v>
      </c>
      <c r="F48" s="72">
        <v>4.63</v>
      </c>
      <c r="G48" s="101">
        <f t="shared" si="9"/>
        <v>-0.12177541729893782</v>
      </c>
      <c r="H48" s="7"/>
      <c r="O48" s="10"/>
      <c r="P48" s="91" t="s">
        <v>10</v>
      </c>
      <c r="Q48" s="113">
        <v>1869.6581999999999</v>
      </c>
      <c r="R48" s="113">
        <v>1863.748</v>
      </c>
      <c r="S48" s="113">
        <v>1812.961</v>
      </c>
      <c r="T48" s="113">
        <v>1649.933</v>
      </c>
      <c r="U48" s="113">
        <v>1475.212</v>
      </c>
      <c r="V48" s="226">
        <f t="shared" si="10"/>
        <v>-0.10589581516340363</v>
      </c>
      <c r="W48" s="7"/>
      <c r="X48" s="7"/>
      <c r="Y48" s="7"/>
    </row>
    <row r="49" spans="1:26" s="6" customFormat="1" ht="12.95" customHeight="1">
      <c r="A49" s="91" t="s">
        <v>11</v>
      </c>
      <c r="B49" s="72">
        <v>5.7241999999999988</v>
      </c>
      <c r="C49" s="72">
        <v>5.6630000000000003</v>
      </c>
      <c r="D49" s="72">
        <v>4.9870000000000001</v>
      </c>
      <c r="E49" s="72">
        <v>4.5469999999999997</v>
      </c>
      <c r="F49" s="72">
        <v>4.335</v>
      </c>
      <c r="G49" s="101">
        <f t="shared" si="9"/>
        <v>-4.6624147789751436E-2</v>
      </c>
      <c r="H49" s="7"/>
      <c r="O49" s="10"/>
      <c r="P49" s="91" t="s">
        <v>11</v>
      </c>
      <c r="Q49" s="113">
        <v>1758.6562000000001</v>
      </c>
      <c r="R49" s="113">
        <v>1741.3029999999999</v>
      </c>
      <c r="S49" s="113">
        <v>1576.7760000000001</v>
      </c>
      <c r="T49" s="113">
        <v>1410.711</v>
      </c>
      <c r="U49" s="113">
        <v>1354.866</v>
      </c>
      <c r="V49" s="226">
        <f t="shared" si="10"/>
        <v>-3.9586421315209175E-2</v>
      </c>
      <c r="W49" s="7"/>
      <c r="X49" s="7"/>
      <c r="Y49" s="7"/>
    </row>
    <row r="50" spans="1:26" s="5" customFormat="1" ht="12.95" customHeight="1">
      <c r="A50" s="91" t="s">
        <v>12</v>
      </c>
      <c r="B50" s="72">
        <v>6.0241999999999987</v>
      </c>
      <c r="C50" s="72">
        <v>5.8170000000000002</v>
      </c>
      <c r="D50" s="72">
        <v>5.3929999999999998</v>
      </c>
      <c r="E50" s="72">
        <v>5.2590000000000003</v>
      </c>
      <c r="F50" s="72">
        <v>4.4000000000000004</v>
      </c>
      <c r="G50" s="101">
        <f t="shared" si="9"/>
        <v>-0.16333903783989345</v>
      </c>
      <c r="H50" s="7"/>
      <c r="O50" s="10"/>
      <c r="P50" s="91" t="s">
        <v>12</v>
      </c>
      <c r="Q50" s="113">
        <v>1849.6052</v>
      </c>
      <c r="R50" s="113">
        <v>1850.337</v>
      </c>
      <c r="S50" s="113">
        <v>1689.1009999999999</v>
      </c>
      <c r="T50" s="113">
        <v>1611.8140000000001</v>
      </c>
      <c r="U50" s="113">
        <v>1385.5509999999999</v>
      </c>
      <c r="V50" s="226">
        <f t="shared" si="10"/>
        <v>-0.1403778599763994</v>
      </c>
      <c r="W50" s="7"/>
      <c r="X50" s="7"/>
      <c r="Y50" s="7"/>
    </row>
    <row r="51" spans="1:26" s="5" customFormat="1" ht="12.95" customHeight="1">
      <c r="A51" s="91" t="s">
        <v>13</v>
      </c>
      <c r="B51" s="72">
        <v>6.492</v>
      </c>
      <c r="C51" s="72">
        <v>5.66</v>
      </c>
      <c r="D51" s="72">
        <v>5.8159999999999998</v>
      </c>
      <c r="E51" s="72">
        <v>5.1899999999999995</v>
      </c>
      <c r="F51" s="72">
        <v>4.8789999999999996</v>
      </c>
      <c r="G51" s="101">
        <f t="shared" si="9"/>
        <v>-5.9922928709055912E-2</v>
      </c>
      <c r="H51" s="7"/>
      <c r="O51" s="10"/>
      <c r="P51" s="91" t="s">
        <v>13</v>
      </c>
      <c r="Q51" s="113">
        <v>1979.1950000000002</v>
      </c>
      <c r="R51" s="113">
        <v>1782.5059999999999</v>
      </c>
      <c r="S51" s="113">
        <v>1826.752</v>
      </c>
      <c r="T51" s="113">
        <v>1581.9449999999999</v>
      </c>
      <c r="U51" s="113">
        <v>1502.944</v>
      </c>
      <c r="V51" s="226">
        <f t="shared" si="10"/>
        <v>-4.9939157176766558E-2</v>
      </c>
      <c r="W51" s="7"/>
      <c r="X51" s="7"/>
      <c r="Y51" s="7"/>
    </row>
    <row r="52" spans="1:26" s="5" customFormat="1" ht="12.95" customHeight="1">
      <c r="A52" s="91" t="s">
        <v>14</v>
      </c>
      <c r="B52" s="72">
        <v>7.0743999999999998</v>
      </c>
      <c r="C52" s="72">
        <v>5.6619999999999999</v>
      </c>
      <c r="D52" s="72">
        <v>5.867</v>
      </c>
      <c r="E52" s="72">
        <v>5.0049999999999999</v>
      </c>
      <c r="F52" s="72">
        <v>5.2450000000000001</v>
      </c>
      <c r="G52" s="101">
        <f t="shared" si="9"/>
        <v>4.7952047952048105E-2</v>
      </c>
      <c r="H52" s="7"/>
      <c r="O52" s="10"/>
      <c r="P52" s="91" t="s">
        <v>14</v>
      </c>
      <c r="Q52" s="113">
        <v>2165.8876</v>
      </c>
      <c r="R52" s="113">
        <v>1739.01</v>
      </c>
      <c r="S52" s="113">
        <v>1803.9849999999999</v>
      </c>
      <c r="T52" s="113">
        <v>1515.655</v>
      </c>
      <c r="U52" s="113">
        <v>1608.8979999999999</v>
      </c>
      <c r="V52" s="226">
        <f t="shared" si="10"/>
        <v>6.1519936924959717E-2</v>
      </c>
      <c r="W52" s="7"/>
      <c r="X52" s="7"/>
      <c r="Y52" s="7"/>
    </row>
    <row r="53" spans="1:26" s="5" customFormat="1" ht="12.95" customHeight="1">
      <c r="A53" s="91" t="s">
        <v>15</v>
      </c>
      <c r="B53" s="72">
        <v>6.6397999999999993</v>
      </c>
      <c r="C53" s="72">
        <v>5.5790000000000006</v>
      </c>
      <c r="D53" s="72">
        <v>6.157</v>
      </c>
      <c r="E53" s="72">
        <v>4.9569999999999999</v>
      </c>
      <c r="F53" s="72">
        <v>4.7439999999999998</v>
      </c>
      <c r="G53" s="101">
        <f t="shared" si="9"/>
        <v>-4.2969538027032517E-2</v>
      </c>
      <c r="H53" s="7"/>
      <c r="O53" s="10"/>
      <c r="P53" s="91" t="s">
        <v>15</v>
      </c>
      <c r="Q53" s="113">
        <v>2022.7728</v>
      </c>
      <c r="R53" s="113">
        <v>1673.751</v>
      </c>
      <c r="S53" s="113">
        <v>1904.8149999999998</v>
      </c>
      <c r="T53" s="113">
        <v>1550.2760000000001</v>
      </c>
      <c r="U53" s="113">
        <v>1496.412</v>
      </c>
      <c r="V53" s="226">
        <f t="shared" si="10"/>
        <v>-3.4744780929331309E-2</v>
      </c>
      <c r="W53" s="7"/>
      <c r="X53" s="7"/>
      <c r="Y53" s="7"/>
    </row>
    <row r="54" spans="1:26" s="5" customFormat="1" ht="12.95" customHeight="1">
      <c r="A54" s="92" t="s">
        <v>16</v>
      </c>
      <c r="B54" s="72">
        <v>5.8091999999999997</v>
      </c>
      <c r="C54" s="72">
        <v>5.1970000000000001</v>
      </c>
      <c r="D54" s="72">
        <v>5.609</v>
      </c>
      <c r="E54" s="72">
        <v>4.3760000000000003</v>
      </c>
      <c r="F54" s="72"/>
      <c r="G54" s="101"/>
      <c r="H54" s="7"/>
      <c r="K54" s="1"/>
      <c r="O54" s="10"/>
      <c r="P54" s="92" t="s">
        <v>16</v>
      </c>
      <c r="Q54" s="113">
        <v>1786.4574</v>
      </c>
      <c r="R54" s="113">
        <v>1633.8240000000001</v>
      </c>
      <c r="S54" s="113">
        <v>1766.3340000000001</v>
      </c>
      <c r="T54" s="113">
        <v>1371.3630000000001</v>
      </c>
      <c r="U54" s="113"/>
      <c r="V54" s="226"/>
      <c r="W54" s="7"/>
      <c r="X54" s="7"/>
      <c r="Y54" s="7"/>
    </row>
    <row r="55" spans="1:26" s="5" customFormat="1" ht="12.95" customHeight="1">
      <c r="A55" s="93" t="s">
        <v>49</v>
      </c>
      <c r="B55" s="71">
        <f>SUM(B43:B48)</f>
        <v>37.784800000000004</v>
      </c>
      <c r="C55" s="71">
        <f t="shared" ref="C55" si="11">SUM(C43:C48)</f>
        <v>35.35</v>
      </c>
      <c r="D55" s="71">
        <f>SUM(D43:D48)</f>
        <v>32.972000000000001</v>
      </c>
      <c r="E55" s="71">
        <f t="shared" ref="E55:F55" si="12">SUM(E43:E48)</f>
        <v>30.753</v>
      </c>
      <c r="F55" s="71">
        <f t="shared" si="12"/>
        <v>30.387</v>
      </c>
      <c r="G55" s="201"/>
      <c r="H55" s="7"/>
      <c r="K55" s="1"/>
      <c r="O55" s="10"/>
      <c r="P55" s="93" t="s">
        <v>49</v>
      </c>
      <c r="Q55" s="71">
        <f>SUM(Q43:Q48)</f>
        <v>11753.605</v>
      </c>
      <c r="R55" s="71">
        <f t="shared" ref="R55" si="13">SUM(R43:R48)</f>
        <v>10839.317999999999</v>
      </c>
      <c r="S55" s="71">
        <f>SUM(S43:S48)</f>
        <v>10262.498</v>
      </c>
      <c r="T55" s="71">
        <f t="shared" ref="T55:U55" si="14">SUM(T43:T48)</f>
        <v>9607.8610000000008</v>
      </c>
      <c r="U55" s="71">
        <f t="shared" si="14"/>
        <v>9529.1020000000008</v>
      </c>
      <c r="V55" s="201"/>
      <c r="W55" s="7"/>
      <c r="X55" s="7"/>
      <c r="Y55" s="7"/>
    </row>
    <row r="56" spans="1:26" s="5" customFormat="1" ht="12.95" customHeight="1">
      <c r="A56" s="93" t="s">
        <v>38</v>
      </c>
      <c r="B56" s="71">
        <f>SUM(B43:B54)</f>
        <v>75.548599999999993</v>
      </c>
      <c r="C56" s="71">
        <f t="shared" ref="C56:E56" si="15">SUM(C43:C54)</f>
        <v>68.928000000000011</v>
      </c>
      <c r="D56" s="71">
        <f t="shared" si="15"/>
        <v>66.801000000000002</v>
      </c>
      <c r="E56" s="71">
        <f t="shared" si="15"/>
        <v>60.086999999999996</v>
      </c>
      <c r="F56" s="71"/>
      <c r="G56" s="201"/>
      <c r="I56" s="60"/>
      <c r="J56" s="10"/>
      <c r="K56" s="1"/>
      <c r="P56" s="93" t="s">
        <v>38</v>
      </c>
      <c r="Q56" s="71">
        <f>SUM(Q43:Q54)</f>
        <v>23316.179199999999</v>
      </c>
      <c r="R56" s="71">
        <f t="shared" ref="R56:T56" si="16">SUM(R43:R54)</f>
        <v>21260.048999999999</v>
      </c>
      <c r="S56" s="71">
        <f t="shared" si="16"/>
        <v>20830.260999999999</v>
      </c>
      <c r="T56" s="71">
        <f t="shared" si="16"/>
        <v>18649.625000000004</v>
      </c>
      <c r="U56" s="71"/>
      <c r="V56" s="201"/>
      <c r="W56" s="7"/>
      <c r="X56" s="7"/>
      <c r="Y56" s="7"/>
    </row>
    <row r="57" spans="1:26" s="5" customFormat="1" ht="12.95" customHeight="1">
      <c r="A57" s="94" t="s">
        <v>39</v>
      </c>
      <c r="B57" s="90"/>
      <c r="C57" s="90"/>
      <c r="D57" s="225">
        <f>D56/C56-1</f>
        <v>-3.0858286908078125E-2</v>
      </c>
      <c r="E57" s="225">
        <f>E56/D56-1</f>
        <v>-0.10050747743297261</v>
      </c>
      <c r="F57" s="90"/>
      <c r="G57" s="218">
        <f>(F43+F44+F45+F46+F47+F48+F49+F50+F51+F52)/(E43+E44+E45+E46+E47+E48+E49+E50+E51+E52)-1</f>
        <v>-2.9711943886196246E-2</v>
      </c>
      <c r="I57" s="60"/>
      <c r="J57" s="10"/>
      <c r="K57" s="1"/>
      <c r="P57" s="94" t="s">
        <v>39</v>
      </c>
      <c r="Q57" s="90"/>
      <c r="R57" s="90"/>
      <c r="S57" s="225">
        <f>S56/R56-1</f>
        <v>-2.0215757734142636E-2</v>
      </c>
      <c r="T57" s="225">
        <f>T56/S56-1</f>
        <v>-0.10468596624881443</v>
      </c>
      <c r="U57" s="90"/>
      <c r="V57" s="218">
        <f>(U43+U44+U45+U46+U47+U48+U49+U50+U51+U52)/(T43+T44+T45+T46+T47+T48+T49+T50+T51+T52)-1</f>
        <v>-2.2038740370191157E-2</v>
      </c>
      <c r="W57" s="7"/>
      <c r="X57" s="7"/>
      <c r="Y57" s="7"/>
    </row>
    <row r="58" spans="1:26" s="5" customFormat="1" ht="12.95" customHeight="1">
      <c r="A58" s="6"/>
      <c r="B58" s="61"/>
      <c r="C58" s="64"/>
      <c r="D58" s="64"/>
      <c r="E58" s="64"/>
      <c r="F58" s="64"/>
      <c r="G58" s="62"/>
      <c r="I58" s="60"/>
      <c r="J58" s="10"/>
      <c r="K58" s="1"/>
      <c r="P58" s="6"/>
      <c r="Q58" s="61"/>
      <c r="R58" s="61"/>
      <c r="S58" s="61"/>
      <c r="T58" s="61"/>
      <c r="U58" s="61"/>
      <c r="V58" s="62"/>
      <c r="W58" s="7"/>
      <c r="X58" s="7"/>
      <c r="Y58" s="7"/>
    </row>
    <row r="59" spans="1:26" s="73" customFormat="1" ht="15.75">
      <c r="A59" s="73" t="s">
        <v>17</v>
      </c>
      <c r="J59" s="89"/>
      <c r="P59" s="73" t="s">
        <v>17</v>
      </c>
      <c r="Y59" s="85"/>
      <c r="Z59" s="85"/>
    </row>
    <row r="66" spans="5:5" ht="13.5">
      <c r="E66" s="70"/>
    </row>
  </sheetData>
  <sheetProtection selectLockedCells="1" selectUnlockedCells="1"/>
  <mergeCells count="40">
    <mergeCell ref="G12:G13"/>
    <mergeCell ref="V12:V13"/>
    <mergeCell ref="D12:D13"/>
    <mergeCell ref="S41:S42"/>
    <mergeCell ref="E12:E13"/>
    <mergeCell ref="T12:T13"/>
    <mergeCell ref="E41:E42"/>
    <mergeCell ref="T41:T42"/>
    <mergeCell ref="C41:C42"/>
    <mergeCell ref="F12:F13"/>
    <mergeCell ref="V41:V42"/>
    <mergeCell ref="I9:M9"/>
    <mergeCell ref="Q41:Q42"/>
    <mergeCell ref="P12:P13"/>
    <mergeCell ref="Q12:Q13"/>
    <mergeCell ref="I10:O10"/>
    <mergeCell ref="A37:V37"/>
    <mergeCell ref="G41:G42"/>
    <mergeCell ref="A41:A42"/>
    <mergeCell ref="R12:R13"/>
    <mergeCell ref="A10:G10"/>
    <mergeCell ref="A12:A13"/>
    <mergeCell ref="B12:B13"/>
    <mergeCell ref="S12:S13"/>
    <mergeCell ref="A9:G9"/>
    <mergeCell ref="P9:V9"/>
    <mergeCell ref="I11:O11"/>
    <mergeCell ref="J43:O43"/>
    <mergeCell ref="R41:R42"/>
    <mergeCell ref="P41:P42"/>
    <mergeCell ref="I13:K13"/>
    <mergeCell ref="A36:V36"/>
    <mergeCell ref="C38:P38"/>
    <mergeCell ref="H40:M40"/>
    <mergeCell ref="U12:U13"/>
    <mergeCell ref="F41:F42"/>
    <mergeCell ref="D41:D42"/>
    <mergeCell ref="U41:U42"/>
    <mergeCell ref="B41:B42"/>
    <mergeCell ref="C12:C13"/>
  </mergeCells>
  <conditionalFormatting sqref="F14:F25">
    <cfRule type="cellIs" dxfId="57" priority="9" operator="between">
      <formula>0</formula>
      <formula>0</formula>
    </cfRule>
  </conditionalFormatting>
  <conditionalFormatting sqref="G14:G25">
    <cfRule type="cellIs" dxfId="56" priority="8" operator="between">
      <formula>0</formula>
      <formula>0</formula>
    </cfRule>
  </conditionalFormatting>
  <conditionalFormatting sqref="U14:U25">
    <cfRule type="cellIs" dxfId="55" priority="7" operator="between">
      <formula>0</formula>
      <formula>0</formula>
    </cfRule>
  </conditionalFormatting>
  <conditionalFormatting sqref="V14:V25">
    <cfRule type="cellIs" dxfId="54" priority="6" operator="between">
      <formula>0</formula>
      <formula>0</formula>
    </cfRule>
  </conditionalFormatting>
  <conditionalFormatting sqref="U43:U54">
    <cfRule type="cellIs" dxfId="53" priority="5" operator="between">
      <formula>0</formula>
      <formula>0</formula>
    </cfRule>
  </conditionalFormatting>
  <conditionalFormatting sqref="F43:F54">
    <cfRule type="cellIs" dxfId="52" priority="3" operator="between">
      <formula>0</formula>
      <formula>0</formula>
    </cfRule>
  </conditionalFormatting>
  <conditionalFormatting sqref="G43:G54">
    <cfRule type="cellIs" dxfId="51" priority="2" operator="between">
      <formula>0</formula>
      <formula>0</formula>
    </cfRule>
  </conditionalFormatting>
  <conditionalFormatting sqref="V43:V54">
    <cfRule type="cellIs" dxfId="50" priority="1" operator="between">
      <formula>0</formula>
      <formula>0</formula>
    </cfRule>
  </conditionalFormatting>
  <pageMargins left="0.2361111111111111" right="0.17430555555555555" top="0.2013888888888889" bottom="0.2326388888888889" header="0.51180555555555551" footer="0.51180555555555551"/>
  <pageSetup paperSize="9" scale="75" firstPageNumber="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Y66"/>
  <sheetViews>
    <sheetView zoomScale="90" zoomScaleNormal="90" workbookViewId="0">
      <selection activeCell="H32" sqref="H32"/>
    </sheetView>
  </sheetViews>
  <sheetFormatPr baseColWidth="10" defaultColWidth="11.5703125" defaultRowHeight="12.75"/>
  <cols>
    <col min="1" max="1" width="32.7109375" style="1" customWidth="1"/>
    <col min="2" max="3" width="9.140625" style="1" customWidth="1"/>
    <col min="4" max="4" width="7.85546875" style="1" customWidth="1"/>
    <col min="5" max="5" width="8.7109375" style="1" customWidth="1"/>
    <col min="6" max="6" width="7.85546875" style="1" customWidth="1"/>
    <col min="7" max="7" width="9.140625" style="1" customWidth="1"/>
    <col min="8" max="15" width="11.5703125" style="1"/>
    <col min="16" max="16" width="19.28515625" style="1" customWidth="1"/>
    <col min="17" max="17" width="9.28515625" style="1" customWidth="1"/>
    <col min="18" max="21" width="7.85546875" style="2" customWidth="1"/>
    <col min="22" max="22" width="8.7109375" style="2" customWidth="1"/>
    <col min="23" max="23" width="7.85546875" style="1" customWidth="1"/>
    <col min="24" max="24" width="6.28515625" style="1" customWidth="1"/>
    <col min="25" max="25" width="6.85546875" style="1" customWidth="1"/>
    <col min="26" max="16384" width="11.5703125" style="1"/>
  </cols>
  <sheetData>
    <row r="6" spans="1:25">
      <c r="M6" s="27"/>
      <c r="Q6" s="2"/>
    </row>
    <row r="7" spans="1:25" s="76" customFormat="1" ht="18.75">
      <c r="A7" s="75" t="s">
        <v>34</v>
      </c>
      <c r="B7" s="75"/>
      <c r="C7" s="75"/>
      <c r="Q7" s="77"/>
      <c r="R7" s="77"/>
      <c r="S7" s="77"/>
      <c r="T7" s="77"/>
      <c r="U7" s="77"/>
      <c r="V7" s="77"/>
    </row>
    <row r="9" spans="1:25" ht="12" customHeight="1">
      <c r="A9" s="417" t="s">
        <v>56</v>
      </c>
      <c r="B9" s="417"/>
      <c r="C9" s="417"/>
      <c r="D9" s="417"/>
      <c r="E9" s="417"/>
      <c r="F9" s="417"/>
      <c r="G9" s="417"/>
      <c r="I9" s="431"/>
      <c r="J9" s="431"/>
      <c r="K9" s="431"/>
      <c r="L9" s="431"/>
      <c r="M9" s="431"/>
      <c r="N9" s="59"/>
      <c r="P9" s="417" t="s">
        <v>56</v>
      </c>
      <c r="Q9" s="417"/>
      <c r="R9" s="417"/>
      <c r="S9" s="417"/>
      <c r="T9" s="417"/>
      <c r="U9" s="417"/>
      <c r="V9" s="417"/>
    </row>
    <row r="10" spans="1:25" s="70" customFormat="1" ht="19.149999999999999" customHeight="1">
      <c r="A10" s="417" t="s">
        <v>50</v>
      </c>
      <c r="B10" s="417"/>
      <c r="C10" s="417"/>
      <c r="D10" s="417"/>
      <c r="E10" s="417"/>
      <c r="F10" s="417"/>
      <c r="G10" s="417"/>
      <c r="H10" s="418" t="str">
        <f>CONCATENATE("Evolution des volumes de"," ",A9," abattus : ",TEXT(T28,"0,0%")," entre 2021 et 2022")</f>
        <v>Evolution des volumes de Total vaches abattus : -4,6% entre 2021 et 2022</v>
      </c>
      <c r="I10" s="418"/>
      <c r="J10" s="418"/>
      <c r="K10" s="418"/>
      <c r="L10" s="418"/>
      <c r="M10" s="418"/>
      <c r="N10" s="418"/>
      <c r="P10" s="80" t="s">
        <v>51</v>
      </c>
      <c r="Q10" s="81"/>
      <c r="R10" s="74"/>
      <c r="S10" s="74"/>
      <c r="T10" s="74"/>
      <c r="U10" s="74"/>
      <c r="V10" s="74"/>
    </row>
    <row r="11" spans="1:25" s="5" customFormat="1" ht="21" customHeight="1">
      <c r="D11" s="6"/>
      <c r="E11" s="6"/>
      <c r="F11" s="6"/>
      <c r="H11" s="418" t="str">
        <f>CONCATENATE(TEXT(V28,"0,0%"), " de janvier à novembre entre 2022 et 2023")</f>
        <v>-13,3% de janvier à novembre entre 2022 et 2023</v>
      </c>
      <c r="I11" s="418"/>
      <c r="J11" s="418"/>
      <c r="K11" s="418"/>
      <c r="L11" s="418"/>
      <c r="M11" s="418"/>
      <c r="N11" s="418"/>
      <c r="R11" s="46"/>
      <c r="S11" s="46"/>
      <c r="T11" s="46"/>
      <c r="U11" s="46"/>
      <c r="V11" s="47"/>
    </row>
    <row r="12" spans="1:25" s="5" customFormat="1" ht="14.85" customHeight="1">
      <c r="A12" s="423" t="s">
        <v>3</v>
      </c>
      <c r="B12" s="432" t="s">
        <v>41</v>
      </c>
      <c r="C12" s="421">
        <v>2020</v>
      </c>
      <c r="D12" s="421">
        <v>2021</v>
      </c>
      <c r="E12" s="421">
        <v>2022</v>
      </c>
      <c r="F12" s="421">
        <v>2023</v>
      </c>
      <c r="G12" s="428" t="s">
        <v>44</v>
      </c>
      <c r="P12" s="423" t="s">
        <v>42</v>
      </c>
      <c r="Q12" s="421" t="s">
        <v>41</v>
      </c>
      <c r="R12" s="421">
        <v>2020</v>
      </c>
      <c r="S12" s="421">
        <v>2021</v>
      </c>
      <c r="T12" s="421">
        <v>2022</v>
      </c>
      <c r="U12" s="421">
        <v>2023</v>
      </c>
      <c r="V12" s="428" t="s">
        <v>44</v>
      </c>
    </row>
    <row r="13" spans="1:25" s="5" customFormat="1" ht="23.1" customHeight="1">
      <c r="A13" s="424"/>
      <c r="B13" s="433"/>
      <c r="C13" s="422"/>
      <c r="D13" s="422"/>
      <c r="E13" s="422"/>
      <c r="F13" s="422"/>
      <c r="G13" s="429"/>
      <c r="I13" s="434"/>
      <c r="J13" s="434"/>
      <c r="K13" s="434"/>
      <c r="P13" s="424"/>
      <c r="Q13" s="422"/>
      <c r="R13" s="422"/>
      <c r="S13" s="422"/>
      <c r="T13" s="422"/>
      <c r="U13" s="422"/>
      <c r="V13" s="429"/>
    </row>
    <row r="14" spans="1:25" s="5" customFormat="1">
      <c r="A14" s="91" t="s">
        <v>5</v>
      </c>
      <c r="B14" s="72">
        <v>11.986000000000001</v>
      </c>
      <c r="C14" s="72">
        <v>11.189</v>
      </c>
      <c r="D14" s="72">
        <v>9.5440000000000005</v>
      </c>
      <c r="E14" s="72">
        <v>9.0579999999999998</v>
      </c>
      <c r="F14" s="72">
        <v>8.8990000000000009</v>
      </c>
      <c r="G14" s="101">
        <f>F14/E14-1</f>
        <v>-1.755354382865959E-2</v>
      </c>
      <c r="H14" s="8"/>
      <c r="O14" s="11"/>
      <c r="P14" s="91" t="s">
        <v>5</v>
      </c>
      <c r="Q14" s="113">
        <v>4428.8052000000007</v>
      </c>
      <c r="R14" s="113">
        <v>4316.2120000000004</v>
      </c>
      <c r="S14" s="113">
        <v>3710.06</v>
      </c>
      <c r="T14" s="113">
        <v>3520.444</v>
      </c>
      <c r="U14" s="113">
        <v>3447.99</v>
      </c>
      <c r="V14" s="101">
        <f>U14/T14-1</f>
        <v>-2.0580926724015569E-2</v>
      </c>
      <c r="W14" s="7"/>
      <c r="X14" s="7"/>
      <c r="Y14" s="7"/>
    </row>
    <row r="15" spans="1:25" s="5" customFormat="1">
      <c r="A15" s="91" t="s">
        <v>6</v>
      </c>
      <c r="B15" s="72">
        <v>10.216800000000001</v>
      </c>
      <c r="C15" s="72">
        <v>9.2089999999999996</v>
      </c>
      <c r="D15" s="72">
        <v>8.7889999999999997</v>
      </c>
      <c r="E15" s="72">
        <v>8.5210000000000008</v>
      </c>
      <c r="F15" s="72">
        <v>8.14</v>
      </c>
      <c r="G15" s="101">
        <f t="shared" ref="G15:G23" si="0">F15/E15-1</f>
        <v>-4.471306184720103E-2</v>
      </c>
      <c r="H15" s="8"/>
      <c r="O15" s="11"/>
      <c r="P15" s="91" t="s">
        <v>6</v>
      </c>
      <c r="Q15" s="113">
        <v>3814.5161999999996</v>
      </c>
      <c r="R15" s="113">
        <v>3568.8310000000001</v>
      </c>
      <c r="S15" s="113">
        <v>3436.384</v>
      </c>
      <c r="T15" s="113">
        <v>3288.4189999999999</v>
      </c>
      <c r="U15" s="113">
        <v>3158.386</v>
      </c>
      <c r="V15" s="101">
        <f t="shared" ref="V15:V23" si="1">U15/T15-1</f>
        <v>-3.9542710341960663E-2</v>
      </c>
      <c r="W15" s="7"/>
      <c r="X15" s="7"/>
      <c r="Y15" s="7"/>
    </row>
    <row r="16" spans="1:25" s="5" customFormat="1">
      <c r="A16" s="91" t="s">
        <v>7</v>
      </c>
      <c r="B16" s="72">
        <v>12.066800000000001</v>
      </c>
      <c r="C16" s="72">
        <v>9.407</v>
      </c>
      <c r="D16" s="72">
        <v>10.260999999999999</v>
      </c>
      <c r="E16" s="72">
        <v>10.278</v>
      </c>
      <c r="F16" s="72">
        <v>9.3580000000000005</v>
      </c>
      <c r="G16" s="101">
        <f t="shared" si="0"/>
        <v>-8.9511578128040448E-2</v>
      </c>
      <c r="H16" s="8"/>
      <c r="O16" s="11"/>
      <c r="P16" s="91" t="s">
        <v>7</v>
      </c>
      <c r="Q16" s="113">
        <v>4555.38</v>
      </c>
      <c r="R16" s="113">
        <v>3671.9859999999999</v>
      </c>
      <c r="S16" s="113">
        <v>4059.0879999999997</v>
      </c>
      <c r="T16" s="113">
        <v>4016.1679999999997</v>
      </c>
      <c r="U16" s="113">
        <v>3700.95</v>
      </c>
      <c r="V16" s="101">
        <f t="shared" si="1"/>
        <v>-7.8487254517241256E-2</v>
      </c>
      <c r="W16" s="7"/>
      <c r="X16" s="7"/>
      <c r="Y16" s="7"/>
    </row>
    <row r="17" spans="1:25" s="5" customFormat="1">
      <c r="A17" s="91" t="s">
        <v>8</v>
      </c>
      <c r="B17" s="72">
        <v>10.898199999999999</v>
      </c>
      <c r="C17" s="72">
        <v>9.7989999999999995</v>
      </c>
      <c r="D17" s="72">
        <v>9.31</v>
      </c>
      <c r="E17" s="72">
        <v>9.25</v>
      </c>
      <c r="F17" s="72">
        <v>7.4859999999999998</v>
      </c>
      <c r="G17" s="101">
        <f t="shared" si="0"/>
        <v>-0.19070270270270273</v>
      </c>
      <c r="H17" s="8"/>
      <c r="O17" s="11"/>
      <c r="P17" s="91" t="s">
        <v>8</v>
      </c>
      <c r="Q17" s="113">
        <v>4130.0765999999994</v>
      </c>
      <c r="R17" s="113">
        <v>3933.346</v>
      </c>
      <c r="S17" s="113">
        <v>3713.2950000000001</v>
      </c>
      <c r="T17" s="113">
        <v>3660.4749999999999</v>
      </c>
      <c r="U17" s="113">
        <v>2970.1770000000001</v>
      </c>
      <c r="V17" s="101">
        <f t="shared" si="1"/>
        <v>-0.18858153654921828</v>
      </c>
      <c r="W17" s="7"/>
      <c r="X17" s="7"/>
      <c r="Y17" s="7"/>
    </row>
    <row r="18" spans="1:25" s="5" customFormat="1">
      <c r="A18" s="91" t="s">
        <v>9</v>
      </c>
      <c r="B18" s="72">
        <v>10.5352</v>
      </c>
      <c r="C18" s="72">
        <v>8.8030000000000008</v>
      </c>
      <c r="D18" s="72">
        <v>8.7690000000000001</v>
      </c>
      <c r="E18" s="72">
        <v>9.11</v>
      </c>
      <c r="F18" s="72">
        <v>7.577</v>
      </c>
      <c r="G18" s="101">
        <f t="shared" si="0"/>
        <v>-0.16827661909989022</v>
      </c>
      <c r="H18" s="8"/>
      <c r="O18" s="11"/>
      <c r="P18" s="91" t="s">
        <v>9</v>
      </c>
      <c r="Q18" s="113">
        <v>4039.4937999999993</v>
      </c>
      <c r="R18" s="113">
        <v>3546.123</v>
      </c>
      <c r="S18" s="113">
        <v>3509.0189999999998</v>
      </c>
      <c r="T18" s="113">
        <v>3632.4179999999997</v>
      </c>
      <c r="U18" s="113">
        <v>3070.97</v>
      </c>
      <c r="V18" s="101">
        <f t="shared" si="1"/>
        <v>-0.1545659117425362</v>
      </c>
      <c r="W18" s="7"/>
      <c r="X18" s="7"/>
      <c r="Y18" s="7"/>
    </row>
    <row r="19" spans="1:25" s="5" customFormat="1">
      <c r="A19" s="91" t="s">
        <v>10</v>
      </c>
      <c r="B19" s="72">
        <v>10.850399999999999</v>
      </c>
      <c r="C19" s="72">
        <v>9.5310000000000006</v>
      </c>
      <c r="D19" s="72">
        <v>9.609</v>
      </c>
      <c r="E19" s="72">
        <v>9.65</v>
      </c>
      <c r="F19" s="72">
        <v>7.9089999999999998</v>
      </c>
      <c r="G19" s="101">
        <f t="shared" si="0"/>
        <v>-0.18041450777202073</v>
      </c>
      <c r="H19" s="8"/>
      <c r="O19" s="11"/>
      <c r="P19" s="91" t="s">
        <v>10</v>
      </c>
      <c r="Q19" s="113">
        <v>4113.6046000000006</v>
      </c>
      <c r="R19" s="113">
        <v>3785.0169999999998</v>
      </c>
      <c r="S19" s="113">
        <v>3823.1590000000001</v>
      </c>
      <c r="T19" s="113">
        <v>3744.1260000000002</v>
      </c>
      <c r="U19" s="113">
        <v>3175.3310000000001</v>
      </c>
      <c r="V19" s="101">
        <f t="shared" si="1"/>
        <v>-0.15191662887413515</v>
      </c>
      <c r="W19" s="7"/>
      <c r="X19" s="7"/>
      <c r="Y19" s="7"/>
    </row>
    <row r="20" spans="1:25" s="6" customFormat="1" ht="12.95" customHeight="1">
      <c r="A20" s="91" t="s">
        <v>11</v>
      </c>
      <c r="B20" s="72">
        <v>10.988199999999999</v>
      </c>
      <c r="C20" s="72">
        <v>10.359</v>
      </c>
      <c r="D20" s="72">
        <v>9.5300000000000011</v>
      </c>
      <c r="E20" s="72">
        <v>9.0440000000000005</v>
      </c>
      <c r="F20" s="72">
        <v>7.1029999999999998</v>
      </c>
      <c r="G20" s="101">
        <f t="shared" si="0"/>
        <v>-0.21461742591773558</v>
      </c>
      <c r="H20" s="8"/>
      <c r="O20" s="11"/>
      <c r="P20" s="91" t="s">
        <v>11</v>
      </c>
      <c r="Q20" s="113">
        <v>4197.154199999999</v>
      </c>
      <c r="R20" s="113">
        <v>4118.835</v>
      </c>
      <c r="S20" s="113">
        <v>3813.317</v>
      </c>
      <c r="T20" s="113">
        <v>3548.6419999999998</v>
      </c>
      <c r="U20" s="113">
        <v>2843.1089999999999</v>
      </c>
      <c r="V20" s="101">
        <f t="shared" si="1"/>
        <v>-0.19881774492890514</v>
      </c>
      <c r="W20" s="7"/>
      <c r="X20" s="7"/>
      <c r="Y20" s="7"/>
    </row>
    <row r="21" spans="1:25" s="5" customFormat="1" ht="12.95" customHeight="1">
      <c r="A21" s="91" t="s">
        <v>12</v>
      </c>
      <c r="B21" s="72">
        <v>11.4712</v>
      </c>
      <c r="C21" s="72">
        <v>9.7210000000000001</v>
      </c>
      <c r="D21" s="72">
        <v>9.3469999999999995</v>
      </c>
      <c r="E21" s="72">
        <v>10.124000000000001</v>
      </c>
      <c r="F21" s="72">
        <v>7.9</v>
      </c>
      <c r="G21" s="101">
        <f t="shared" si="0"/>
        <v>-0.21967601738443299</v>
      </c>
      <c r="H21" s="8"/>
      <c r="O21" s="11"/>
      <c r="P21" s="91" t="s">
        <v>28</v>
      </c>
      <c r="Q21" s="113">
        <v>4343.3171999999995</v>
      </c>
      <c r="R21" s="113">
        <v>3798.6750000000002</v>
      </c>
      <c r="S21" s="113">
        <v>3728.837</v>
      </c>
      <c r="T21" s="113">
        <v>3909.308</v>
      </c>
      <c r="U21" s="113">
        <v>3153.0990000000002</v>
      </c>
      <c r="V21" s="101">
        <f t="shared" si="1"/>
        <v>-0.19343807139268632</v>
      </c>
      <c r="W21" s="7"/>
      <c r="X21" s="7"/>
      <c r="Y21" s="7"/>
    </row>
    <row r="22" spans="1:25" s="5" customFormat="1" ht="12.95" customHeight="1">
      <c r="A22" s="91" t="s">
        <v>13</v>
      </c>
      <c r="B22" s="72">
        <v>11.999800000000002</v>
      </c>
      <c r="C22" s="72">
        <v>9.8879999999999999</v>
      </c>
      <c r="D22" s="72">
        <v>10.244999999999999</v>
      </c>
      <c r="E22" s="72">
        <v>9.8550000000000004</v>
      </c>
      <c r="F22" s="72">
        <v>7.7770000000000001</v>
      </c>
      <c r="G22" s="101">
        <f t="shared" si="0"/>
        <v>-0.21085743277524105</v>
      </c>
      <c r="H22" s="8"/>
      <c r="O22" s="11"/>
      <c r="P22" s="91" t="s">
        <v>13</v>
      </c>
      <c r="Q22" s="113">
        <v>4413.9108000000006</v>
      </c>
      <c r="R22" s="113">
        <v>3845.7690000000002</v>
      </c>
      <c r="S22" s="113">
        <v>3958.5740000000001</v>
      </c>
      <c r="T22" s="113">
        <v>3756.9380000000001</v>
      </c>
      <c r="U22" s="113">
        <v>3013.1039999999998</v>
      </c>
      <c r="V22" s="101">
        <f t="shared" si="1"/>
        <v>-0.19798942649572615</v>
      </c>
      <c r="W22" s="7"/>
      <c r="X22" s="7"/>
      <c r="Y22" s="7"/>
    </row>
    <row r="23" spans="1:25" s="5" customFormat="1" ht="12.95" customHeight="1">
      <c r="A23" s="91" t="s">
        <v>14</v>
      </c>
      <c r="B23" s="72">
        <v>12.47</v>
      </c>
      <c r="C23" s="72">
        <v>10.222</v>
      </c>
      <c r="D23" s="72">
        <v>10.023</v>
      </c>
      <c r="E23" s="72">
        <v>8.9480000000000004</v>
      </c>
      <c r="F23" s="72">
        <v>8.1539999999999999</v>
      </c>
      <c r="G23" s="101">
        <f t="shared" si="0"/>
        <v>-8.8734912829682711E-2</v>
      </c>
      <c r="H23" s="8"/>
      <c r="O23" s="11"/>
      <c r="P23" s="91" t="s">
        <v>14</v>
      </c>
      <c r="Q23" s="113">
        <v>4574.5945999999994</v>
      </c>
      <c r="R23" s="113">
        <v>3944.7370000000001</v>
      </c>
      <c r="S23" s="113">
        <v>3852.18</v>
      </c>
      <c r="T23" s="113">
        <v>3389.4609999999998</v>
      </c>
      <c r="U23" s="113">
        <v>3144.7939999999999</v>
      </c>
      <c r="V23" s="101">
        <f t="shared" si="1"/>
        <v>-7.2184633485973149E-2</v>
      </c>
      <c r="W23" s="7"/>
      <c r="X23" s="7"/>
      <c r="Y23" s="7"/>
    </row>
    <row r="24" spans="1:25" s="5" customFormat="1" ht="12.95" customHeight="1">
      <c r="A24" s="91" t="s">
        <v>15</v>
      </c>
      <c r="B24" s="72">
        <v>12.273199999999999</v>
      </c>
      <c r="C24" s="72">
        <v>9.4450000000000003</v>
      </c>
      <c r="D24" s="72">
        <v>10.864000000000001</v>
      </c>
      <c r="E24" s="72">
        <v>9.7579999999999991</v>
      </c>
      <c r="F24" s="72">
        <v>8.2729999999999997</v>
      </c>
      <c r="G24" s="101">
        <f>F24/E24-1</f>
        <v>-0.1521828243492519</v>
      </c>
      <c r="H24" s="8"/>
      <c r="O24" s="11"/>
      <c r="P24" s="91" t="s">
        <v>15</v>
      </c>
      <c r="Q24" s="113">
        <v>4484.5618000000004</v>
      </c>
      <c r="R24" s="113">
        <v>3645.7579999999998</v>
      </c>
      <c r="S24" s="113">
        <v>4123.2719999999999</v>
      </c>
      <c r="T24" s="113">
        <v>3730.9770000000003</v>
      </c>
      <c r="U24" s="113">
        <v>3179.6990000000001</v>
      </c>
      <c r="V24" s="101">
        <f>U24/T24-1</f>
        <v>-0.14775700841897454</v>
      </c>
      <c r="W24" s="7"/>
      <c r="X24" s="7"/>
      <c r="Y24" s="7"/>
    </row>
    <row r="25" spans="1:25" s="5" customFormat="1" ht="12.95" customHeight="1">
      <c r="A25" s="92" t="s">
        <v>16</v>
      </c>
      <c r="B25" s="72">
        <v>11.112399999999999</v>
      </c>
      <c r="C25" s="72">
        <v>10.378</v>
      </c>
      <c r="D25" s="72">
        <v>10.417</v>
      </c>
      <c r="E25" s="72">
        <v>8.7919999999999998</v>
      </c>
      <c r="F25" s="72"/>
      <c r="G25" s="220"/>
      <c r="H25" s="8"/>
      <c r="O25" s="11"/>
      <c r="P25" s="92" t="s">
        <v>16</v>
      </c>
      <c r="Q25" s="113">
        <v>4151.7964000000002</v>
      </c>
      <c r="R25" s="113">
        <v>4050.1260000000002</v>
      </c>
      <c r="S25" s="113">
        <v>3990.12</v>
      </c>
      <c r="T25" s="113">
        <v>3394.7400000000002</v>
      </c>
      <c r="U25" s="113"/>
      <c r="V25" s="220"/>
      <c r="W25" s="7"/>
      <c r="X25" s="7"/>
      <c r="Y25" s="7"/>
    </row>
    <row r="26" spans="1:25" s="5" customFormat="1" ht="12.95" customHeight="1">
      <c r="A26" s="93" t="s">
        <v>49</v>
      </c>
      <c r="B26" s="71">
        <f>SUM(B14:B19)</f>
        <v>66.553399999999996</v>
      </c>
      <c r="C26" s="71">
        <f t="shared" ref="C26:F26" si="2">SUM(C14:C19)</f>
        <v>57.937999999999995</v>
      </c>
      <c r="D26" s="71">
        <f t="shared" si="2"/>
        <v>56.281999999999996</v>
      </c>
      <c r="E26" s="71">
        <f t="shared" si="2"/>
        <v>55.866999999999997</v>
      </c>
      <c r="F26" s="71">
        <f t="shared" si="2"/>
        <v>49.369</v>
      </c>
      <c r="G26" s="201"/>
      <c r="H26" s="8"/>
      <c r="O26" s="11"/>
      <c r="P26" s="93" t="s">
        <v>49</v>
      </c>
      <c r="Q26" s="71">
        <f>SUM(Q14:Q19)</f>
        <v>25081.876400000001</v>
      </c>
      <c r="R26" s="71">
        <f t="shared" ref="R26:U26" si="3">SUM(R14:R19)</f>
        <v>22821.514999999999</v>
      </c>
      <c r="S26" s="71">
        <f>SUM(S14:S19)</f>
        <v>22251.004999999997</v>
      </c>
      <c r="T26" s="71">
        <f t="shared" si="3"/>
        <v>21862.05</v>
      </c>
      <c r="U26" s="71">
        <f t="shared" si="3"/>
        <v>19523.804</v>
      </c>
      <c r="V26" s="201"/>
      <c r="W26" s="7"/>
      <c r="X26" s="7"/>
      <c r="Y26" s="7"/>
    </row>
    <row r="27" spans="1:25" ht="18.75">
      <c r="A27" s="93" t="s">
        <v>38</v>
      </c>
      <c r="B27" s="71">
        <f>SUM(B14:B25)</f>
        <v>136.8682</v>
      </c>
      <c r="C27" s="71">
        <f t="shared" ref="C27:E27" si="4">SUM(C14:C25)</f>
        <v>117.95100000000001</v>
      </c>
      <c r="D27" s="71">
        <f t="shared" si="4"/>
        <v>116.708</v>
      </c>
      <c r="E27" s="71">
        <f t="shared" si="4"/>
        <v>112.38799999999999</v>
      </c>
      <c r="F27" s="71"/>
      <c r="G27" s="201"/>
      <c r="I27" s="76" t="s">
        <v>17</v>
      </c>
      <c r="P27" s="93" t="s">
        <v>38</v>
      </c>
      <c r="Q27" s="71">
        <f>SUM(Q14:Q25)</f>
        <v>51247.211399999993</v>
      </c>
      <c r="R27" s="71">
        <f t="shared" ref="R27:T27" si="5">SUM(R14:R25)</f>
        <v>46225.414999999994</v>
      </c>
      <c r="S27" s="71">
        <f t="shared" si="5"/>
        <v>45717.304999999993</v>
      </c>
      <c r="T27" s="71">
        <f t="shared" si="5"/>
        <v>43592.116000000002</v>
      </c>
      <c r="U27" s="71"/>
      <c r="V27" s="201"/>
      <c r="W27" s="7"/>
      <c r="X27" s="7"/>
      <c r="Y27" s="30"/>
    </row>
    <row r="28" spans="1:25" ht="13.5">
      <c r="A28" s="94" t="s">
        <v>39</v>
      </c>
      <c r="B28" s="90"/>
      <c r="C28" s="90"/>
      <c r="D28" s="225">
        <f>D27/C27-1</f>
        <v>-1.0538274368169898E-2</v>
      </c>
      <c r="E28" s="225">
        <f>E27/D27-1</f>
        <v>-3.7015457380813688E-2</v>
      </c>
      <c r="F28" s="90"/>
      <c r="G28" s="218">
        <f>(F14+F15+F16+F17+F18+F19+F20+F21+F22+F23+F24)/(E14+E15+E16+E17+E18+E19+E20+E21+E22+E23+E24)-1</f>
        <v>-0.144986292907062</v>
      </c>
      <c r="P28" s="94" t="s">
        <v>39</v>
      </c>
      <c r="Q28" s="90"/>
      <c r="R28" s="90"/>
      <c r="S28" s="225">
        <f>S27/R27-1</f>
        <v>-1.0992005155605389E-2</v>
      </c>
      <c r="T28" s="225">
        <f>T27/S27-1</f>
        <v>-4.6485439157010533E-2</v>
      </c>
      <c r="U28" s="90"/>
      <c r="V28" s="218">
        <f>(U14+U15+U16+U17+U18+U19+U20+U21+U22+U23+U24)/(T14+T15+T16+T17+T18+T19+T20+T21+T22+T23+T24)-1</f>
        <v>-0.13283869573974183</v>
      </c>
      <c r="W28" s="95"/>
      <c r="X28" s="7"/>
      <c r="Y28" s="30"/>
    </row>
    <row r="29" spans="1:25" ht="13.5">
      <c r="A29" s="83"/>
      <c r="B29" s="61"/>
      <c r="C29" s="95"/>
      <c r="D29" s="95"/>
      <c r="E29" s="95"/>
      <c r="F29" s="95"/>
      <c r="G29" s="95"/>
      <c r="P29" s="83"/>
      <c r="Q29" s="61"/>
      <c r="R29" s="95"/>
      <c r="S29" s="95"/>
      <c r="T29" s="95"/>
      <c r="U29" s="95"/>
      <c r="V29" s="95"/>
      <c r="W29" s="7"/>
      <c r="X29" s="7"/>
      <c r="Y29" s="30"/>
    </row>
    <row r="30" spans="1:25" s="70" customFormat="1">
      <c r="A30" s="100" t="s">
        <v>47</v>
      </c>
      <c r="B30" s="215">
        <f>B27/B31</f>
        <v>8.0952583176664428E-2</v>
      </c>
      <c r="C30" s="215">
        <f>C27/C31</f>
        <v>7.1440295619193447E-2</v>
      </c>
      <c r="D30" s="215">
        <f t="shared" ref="D30:E30" si="6">D27/D31</f>
        <v>7.1484440796626317E-2</v>
      </c>
      <c r="E30" s="215">
        <f t="shared" si="6"/>
        <v>7.1649563075879497E-2</v>
      </c>
      <c r="F30" s="215">
        <f>SUM(F14:F23)/F31</f>
        <v>6.0183481563033277E-2</v>
      </c>
      <c r="G30" s="215"/>
      <c r="P30" s="100" t="s">
        <v>47</v>
      </c>
      <c r="Q30" s="215">
        <f>Q27/Q31</f>
        <v>8.4668660252406089E-2</v>
      </c>
      <c r="R30" s="215">
        <f t="shared" ref="R30:T30" si="7">R27/R31</f>
        <v>7.666292159149303E-2</v>
      </c>
      <c r="S30" s="215">
        <f t="shared" si="7"/>
        <v>7.6711117506989487E-2</v>
      </c>
      <c r="T30" s="215">
        <f t="shared" si="7"/>
        <v>7.6327033039582548E-2</v>
      </c>
      <c r="U30" s="215">
        <f>SUM(U14:U23)/U31</f>
        <v>6.4769775416371134E-2</v>
      </c>
      <c r="V30" s="215"/>
      <c r="W30" s="84"/>
      <c r="X30" s="84"/>
      <c r="Y30" s="84"/>
    </row>
    <row r="31" spans="1:25" ht="13.5">
      <c r="A31" s="100" t="s">
        <v>46</v>
      </c>
      <c r="B31" s="212">
        <v>1690.7206000000001</v>
      </c>
      <c r="C31" s="213">
        <v>1651.0430000000001</v>
      </c>
      <c r="D31" s="213">
        <v>1632.635</v>
      </c>
      <c r="E31" s="213">
        <v>1568.579</v>
      </c>
      <c r="F31" s="213">
        <v>1334.3030000000001</v>
      </c>
      <c r="G31" s="213"/>
      <c r="P31" s="100" t="s">
        <v>46</v>
      </c>
      <c r="Q31" s="212">
        <v>605267.77260000003</v>
      </c>
      <c r="R31" s="213">
        <v>602969.65</v>
      </c>
      <c r="S31" s="213">
        <v>595967.13600000006</v>
      </c>
      <c r="T31" s="213">
        <v>571122.89399999997</v>
      </c>
      <c r="U31" s="213">
        <v>489084.75900000002</v>
      </c>
      <c r="V31" s="213"/>
      <c r="W31" s="7"/>
      <c r="X31" s="7"/>
      <c r="Y31" s="30"/>
    </row>
    <row r="32" spans="1:25" ht="13.5">
      <c r="A32" s="100" t="s">
        <v>48</v>
      </c>
      <c r="B32" s="214"/>
      <c r="C32" s="215"/>
      <c r="D32" s="215">
        <f>D31/C31-1</f>
        <v>-1.1149315917271752E-2</v>
      </c>
      <c r="E32" s="215">
        <f>E31/D31-1</f>
        <v>-3.9234734034245267E-2</v>
      </c>
      <c r="F32" s="215"/>
      <c r="G32" s="215"/>
      <c r="P32" s="100" t="s">
        <v>48</v>
      </c>
      <c r="Q32" s="214"/>
      <c r="R32" s="215"/>
      <c r="S32" s="215">
        <f>S31/R31-1</f>
        <v>-1.1613377223878452E-2</v>
      </c>
      <c r="T32" s="215">
        <f>T31/S31-1</f>
        <v>-4.1687268473810768E-2</v>
      </c>
      <c r="U32" s="215"/>
      <c r="V32" s="215"/>
      <c r="W32" s="7"/>
      <c r="X32" s="7"/>
      <c r="Y32" s="30"/>
    </row>
    <row r="33" spans="1:25" s="73" customFormat="1" ht="15.75">
      <c r="A33" s="73" t="s">
        <v>17</v>
      </c>
      <c r="B33" s="83"/>
      <c r="C33" s="83"/>
      <c r="P33" s="73" t="s">
        <v>17</v>
      </c>
      <c r="R33" s="74"/>
      <c r="S33" s="74"/>
      <c r="T33" s="74"/>
      <c r="U33" s="74"/>
      <c r="V33" s="74"/>
    </row>
    <row r="34" spans="1:25">
      <c r="K34" s="9"/>
    </row>
    <row r="35" spans="1:25">
      <c r="V35" s="198"/>
    </row>
    <row r="36" spans="1:25" s="73" customFormat="1" ht="20.45" customHeight="1">
      <c r="A36" s="426" t="s">
        <v>60</v>
      </c>
      <c r="B36" s="426"/>
      <c r="C36" s="426"/>
      <c r="D36" s="426"/>
      <c r="E36" s="426"/>
      <c r="F36" s="426"/>
      <c r="G36" s="426"/>
      <c r="H36" s="426"/>
      <c r="I36" s="426"/>
      <c r="J36" s="426"/>
      <c r="K36" s="426"/>
      <c r="L36" s="426"/>
      <c r="M36" s="426"/>
      <c r="N36" s="426"/>
      <c r="O36" s="426"/>
      <c r="P36" s="426"/>
      <c r="Q36" s="426"/>
      <c r="R36" s="426"/>
      <c r="S36" s="426"/>
      <c r="T36" s="426"/>
      <c r="U36" s="426"/>
      <c r="V36" s="426"/>
    </row>
    <row r="37" spans="1:25" s="73" customFormat="1" ht="15.75" customHeight="1">
      <c r="A37" s="426"/>
      <c r="B37" s="426"/>
      <c r="C37" s="426"/>
      <c r="D37" s="426"/>
      <c r="E37" s="426"/>
      <c r="F37" s="426"/>
      <c r="G37" s="426"/>
      <c r="H37" s="426"/>
      <c r="I37" s="426"/>
      <c r="J37" s="426"/>
      <c r="K37" s="426"/>
      <c r="L37" s="426"/>
      <c r="M37" s="426"/>
      <c r="N37" s="426"/>
      <c r="O37" s="426"/>
      <c r="P37" s="426"/>
      <c r="Q37" s="426"/>
      <c r="R37" s="426"/>
      <c r="S37" s="426"/>
      <c r="T37" s="426"/>
      <c r="U37" s="426"/>
      <c r="V37" s="426"/>
    </row>
    <row r="38" spans="1:25" s="73" customFormat="1" ht="25.35" customHeight="1">
      <c r="D38" s="425"/>
      <c r="E38" s="425"/>
      <c r="F38" s="425"/>
      <c r="G38" s="425"/>
      <c r="H38" s="425"/>
      <c r="I38" s="425"/>
      <c r="J38" s="425"/>
      <c r="K38" s="425"/>
      <c r="L38" s="425"/>
      <c r="M38" s="425"/>
      <c r="N38" s="425"/>
      <c r="O38" s="425"/>
      <c r="P38" s="425"/>
      <c r="Q38" s="82"/>
      <c r="R38" s="74"/>
      <c r="S38" s="74"/>
      <c r="T38" s="74"/>
      <c r="U38" s="74"/>
      <c r="V38" s="74"/>
    </row>
    <row r="39" spans="1:25" s="70" customFormat="1" ht="18.75">
      <c r="A39" s="79" t="s">
        <v>57</v>
      </c>
      <c r="B39" s="87"/>
      <c r="C39" s="87"/>
      <c r="D39" s="88"/>
      <c r="E39" s="88"/>
      <c r="F39" s="88"/>
      <c r="G39" s="88"/>
      <c r="P39" s="79" t="s">
        <v>58</v>
      </c>
      <c r="Q39" s="81"/>
      <c r="R39" s="74"/>
      <c r="S39" s="74"/>
      <c r="T39" s="74"/>
      <c r="U39" s="74"/>
      <c r="V39" s="74"/>
    </row>
    <row r="40" spans="1:25" s="5" customFormat="1" ht="12.75" customHeight="1">
      <c r="A40" s="96" t="s">
        <v>45</v>
      </c>
      <c r="B40" s="206"/>
      <c r="C40" s="97">
        <f>C56/$C$27</f>
        <v>0.29140066637841133</v>
      </c>
      <c r="D40" s="97">
        <f>D56/$D$27</f>
        <v>0.28847208417589199</v>
      </c>
      <c r="E40" s="97">
        <f>E56/$E$27</f>
        <v>0.27691568494857105</v>
      </c>
      <c r="F40" s="6"/>
      <c r="H40" s="427"/>
      <c r="I40" s="427"/>
      <c r="J40" s="427"/>
      <c r="K40" s="427"/>
      <c r="L40" s="427"/>
      <c r="M40" s="427"/>
      <c r="N40" s="58"/>
      <c r="O40" s="2"/>
      <c r="R40" s="46"/>
      <c r="S40" s="46"/>
      <c r="T40" s="46"/>
      <c r="U40" s="46"/>
      <c r="V40" s="47"/>
    </row>
    <row r="41" spans="1:25" s="5" customFormat="1" ht="14.65" customHeight="1">
      <c r="A41" s="423" t="s">
        <v>3</v>
      </c>
      <c r="B41" s="421" t="s">
        <v>43</v>
      </c>
      <c r="C41" s="421">
        <v>2020</v>
      </c>
      <c r="D41" s="421">
        <v>2021</v>
      </c>
      <c r="E41" s="421">
        <v>2022</v>
      </c>
      <c r="F41" s="421">
        <v>2023</v>
      </c>
      <c r="G41" s="428" t="s">
        <v>44</v>
      </c>
      <c r="P41" s="423" t="s">
        <v>42</v>
      </c>
      <c r="Q41" s="421" t="s">
        <v>41</v>
      </c>
      <c r="R41" s="421">
        <v>2020</v>
      </c>
      <c r="S41" s="421">
        <v>2021</v>
      </c>
      <c r="T41" s="421">
        <v>2022</v>
      </c>
      <c r="U41" s="421">
        <v>2023</v>
      </c>
      <c r="V41" s="428" t="s">
        <v>44</v>
      </c>
    </row>
    <row r="42" spans="1:25" s="5" customFormat="1" ht="20.85" customHeight="1">
      <c r="A42" s="424"/>
      <c r="B42" s="422"/>
      <c r="C42" s="422"/>
      <c r="D42" s="422"/>
      <c r="E42" s="422"/>
      <c r="F42" s="422"/>
      <c r="G42" s="429"/>
      <c r="P42" s="424"/>
      <c r="Q42" s="422"/>
      <c r="R42" s="422"/>
      <c r="S42" s="422"/>
      <c r="T42" s="422"/>
      <c r="U42" s="422"/>
      <c r="V42" s="429"/>
    </row>
    <row r="43" spans="1:25" s="5" customFormat="1" ht="13.5">
      <c r="A43" s="91" t="s">
        <v>5</v>
      </c>
      <c r="B43" s="72">
        <v>4.1533999999999995</v>
      </c>
      <c r="C43" s="72">
        <v>3.3860000000000001</v>
      </c>
      <c r="D43" s="72">
        <v>2.7570000000000001</v>
      </c>
      <c r="E43" s="72">
        <v>2.7160000000000002</v>
      </c>
      <c r="F43" s="72">
        <v>2.5259999999999998</v>
      </c>
      <c r="G43" s="101">
        <f>F43/E43-1</f>
        <v>-6.9955817378497875E-2</v>
      </c>
      <c r="H43" s="65"/>
      <c r="I43" s="7"/>
      <c r="O43" s="11"/>
      <c r="P43" s="91" t="s">
        <v>5</v>
      </c>
      <c r="Q43" s="113">
        <v>1396.2040000000002</v>
      </c>
      <c r="R43" s="113">
        <v>1194.627</v>
      </c>
      <c r="S43" s="113">
        <v>979.07500000000005</v>
      </c>
      <c r="T43" s="113">
        <v>954.73599999999999</v>
      </c>
      <c r="U43" s="113">
        <v>910.798</v>
      </c>
      <c r="V43" s="226">
        <f>U43/T43-1</f>
        <v>-4.6021099026327672E-2</v>
      </c>
      <c r="W43" s="7"/>
      <c r="X43" s="7"/>
      <c r="Y43" s="7"/>
    </row>
    <row r="44" spans="1:25" s="5" customFormat="1">
      <c r="A44" s="91" t="s">
        <v>6</v>
      </c>
      <c r="B44" s="72">
        <v>3.4636000000000005</v>
      </c>
      <c r="C44" s="72">
        <v>2.875</v>
      </c>
      <c r="D44" s="72">
        <v>2.5489999999999999</v>
      </c>
      <c r="E44" s="72">
        <v>2.4319999999999999</v>
      </c>
      <c r="F44" s="72">
        <v>2.5390000000000001</v>
      </c>
      <c r="G44" s="101">
        <f t="shared" ref="G44:G52" si="8">F44/E44-1</f>
        <v>4.399671052631593E-2</v>
      </c>
      <c r="H44" s="31"/>
      <c r="I44" s="10"/>
      <c r="O44" s="11"/>
      <c r="P44" s="91" t="s">
        <v>6</v>
      </c>
      <c r="Q44" s="113">
        <v>1175.7808</v>
      </c>
      <c r="R44" s="113">
        <v>1023.841</v>
      </c>
      <c r="S44" s="113">
        <v>905.70799999999997</v>
      </c>
      <c r="T44" s="113">
        <v>867.63400000000001</v>
      </c>
      <c r="U44" s="113">
        <v>901.97400000000005</v>
      </c>
      <c r="V44" s="226">
        <f t="shared" ref="V44:V52" si="9">U44/T44-1</f>
        <v>3.9578900780743886E-2</v>
      </c>
      <c r="W44" s="7"/>
      <c r="X44" s="7"/>
      <c r="Y44" s="7"/>
    </row>
    <row r="45" spans="1:25" s="5" customFormat="1" ht="13.5">
      <c r="A45" s="91" t="s">
        <v>7</v>
      </c>
      <c r="B45" s="72">
        <v>4.0544000000000002</v>
      </c>
      <c r="C45" s="72">
        <v>2.907</v>
      </c>
      <c r="D45" s="72">
        <v>2.8029999999999999</v>
      </c>
      <c r="E45" s="72">
        <v>2.8809999999999998</v>
      </c>
      <c r="F45" s="72">
        <v>2.89</v>
      </c>
      <c r="G45" s="101">
        <f t="shared" si="8"/>
        <v>3.1239153071851433E-3</v>
      </c>
      <c r="H45" s="31"/>
      <c r="I45" s="65"/>
      <c r="O45" s="11"/>
      <c r="P45" s="91" t="s">
        <v>7</v>
      </c>
      <c r="Q45" s="113">
        <v>1387.4405999999999</v>
      </c>
      <c r="R45" s="113">
        <v>1033.0150000000001</v>
      </c>
      <c r="S45" s="113">
        <v>1017.103</v>
      </c>
      <c r="T45" s="113">
        <v>1049.9369999999999</v>
      </c>
      <c r="U45" s="113">
        <v>1054.3209999999999</v>
      </c>
      <c r="V45" s="226">
        <f t="shared" si="9"/>
        <v>4.1754886245555234E-3</v>
      </c>
      <c r="W45" s="7"/>
      <c r="X45" s="7"/>
      <c r="Y45" s="7"/>
    </row>
    <row r="46" spans="1:25" s="5" customFormat="1">
      <c r="A46" s="91" t="s">
        <v>8</v>
      </c>
      <c r="B46" s="72">
        <v>3.6594000000000002</v>
      </c>
      <c r="C46" s="72">
        <v>2.8149999999999999</v>
      </c>
      <c r="D46" s="72">
        <v>2.5179999999999998</v>
      </c>
      <c r="E46" s="72">
        <v>2.468</v>
      </c>
      <c r="F46" s="72">
        <v>2.218</v>
      </c>
      <c r="G46" s="101">
        <f t="shared" si="8"/>
        <v>-0.10129659643435984</v>
      </c>
      <c r="H46" s="31"/>
      <c r="O46" s="11"/>
      <c r="P46" s="91" t="s">
        <v>8</v>
      </c>
      <c r="Q46" s="113">
        <v>1257.9532000000002</v>
      </c>
      <c r="R46" s="113">
        <v>1008.164</v>
      </c>
      <c r="S46" s="113">
        <v>926.31100000000004</v>
      </c>
      <c r="T46" s="113">
        <v>908.45</v>
      </c>
      <c r="U46" s="113">
        <v>825.07299999999998</v>
      </c>
      <c r="V46" s="226">
        <f t="shared" si="9"/>
        <v>-9.1779404480158533E-2</v>
      </c>
      <c r="W46" s="7"/>
      <c r="X46" s="7"/>
      <c r="Y46" s="7"/>
    </row>
    <row r="47" spans="1:25" s="5" customFormat="1">
      <c r="A47" s="91" t="s">
        <v>9</v>
      </c>
      <c r="B47" s="72">
        <v>3.3511999999999995</v>
      </c>
      <c r="C47" s="72">
        <v>2.4849999999999999</v>
      </c>
      <c r="D47" s="72">
        <v>2.5489999999999999</v>
      </c>
      <c r="E47" s="72">
        <v>2.5489999999999999</v>
      </c>
      <c r="F47" s="72">
        <v>1.9730000000000001</v>
      </c>
      <c r="G47" s="101">
        <f t="shared" si="8"/>
        <v>-0.22597096900745384</v>
      </c>
      <c r="H47" s="31"/>
      <c r="O47" s="11"/>
      <c r="P47" s="91" t="s">
        <v>9</v>
      </c>
      <c r="Q47" s="113">
        <v>1157.3401999999999</v>
      </c>
      <c r="R47" s="113">
        <v>895.827</v>
      </c>
      <c r="S47" s="113">
        <v>929.62699999999995</v>
      </c>
      <c r="T47" s="113">
        <v>936.23599999999999</v>
      </c>
      <c r="U47" s="113">
        <v>741.63699999999994</v>
      </c>
      <c r="V47" s="226">
        <f t="shared" si="9"/>
        <v>-0.20785250727380711</v>
      </c>
      <c r="W47" s="7"/>
      <c r="X47" s="7"/>
      <c r="Y47" s="7"/>
    </row>
    <row r="48" spans="1:25" s="5" customFormat="1">
      <c r="A48" s="91" t="s">
        <v>10</v>
      </c>
      <c r="B48" s="72">
        <v>3.3262</v>
      </c>
      <c r="C48" s="72">
        <v>2.7229999999999999</v>
      </c>
      <c r="D48" s="72">
        <v>2.7730000000000001</v>
      </c>
      <c r="E48" s="72">
        <v>2.742</v>
      </c>
      <c r="F48" s="72">
        <v>2.0369999999999999</v>
      </c>
      <c r="G48" s="101">
        <f t="shared" si="8"/>
        <v>-0.25711159737417943</v>
      </c>
      <c r="H48" s="31"/>
      <c r="O48" s="11"/>
      <c r="P48" s="91" t="s">
        <v>10</v>
      </c>
      <c r="Q48" s="113">
        <v>1138.1912</v>
      </c>
      <c r="R48" s="113">
        <v>978.05799999999999</v>
      </c>
      <c r="S48" s="113">
        <v>1018.552</v>
      </c>
      <c r="T48" s="113">
        <v>981.10699999999997</v>
      </c>
      <c r="U48" s="113">
        <v>764.34699999999998</v>
      </c>
      <c r="V48" s="226">
        <f t="shared" si="9"/>
        <v>-0.22093410810441672</v>
      </c>
      <c r="W48" s="7"/>
      <c r="X48" s="7"/>
      <c r="Y48" s="7"/>
    </row>
    <row r="49" spans="1:25" s="6" customFormat="1" ht="12.95" customHeight="1">
      <c r="A49" s="91" t="s">
        <v>11</v>
      </c>
      <c r="B49" s="72">
        <v>3.1566000000000001</v>
      </c>
      <c r="C49" s="72">
        <v>2.8159999999999998</v>
      </c>
      <c r="D49" s="72">
        <v>2.4980000000000002</v>
      </c>
      <c r="E49" s="72">
        <v>2.3639999999999999</v>
      </c>
      <c r="F49" s="72">
        <v>1.851</v>
      </c>
      <c r="G49" s="101">
        <f t="shared" si="8"/>
        <v>-0.21700507614213194</v>
      </c>
      <c r="H49" s="31"/>
      <c r="O49" s="11"/>
      <c r="P49" s="91" t="s">
        <v>11</v>
      </c>
      <c r="Q49" s="113">
        <v>1076.0054</v>
      </c>
      <c r="R49" s="113">
        <v>1006.068</v>
      </c>
      <c r="S49" s="113">
        <v>914.66600000000005</v>
      </c>
      <c r="T49" s="113">
        <v>854.76599999999996</v>
      </c>
      <c r="U49" s="113">
        <v>693.99599999999998</v>
      </c>
      <c r="V49" s="226">
        <f t="shared" si="9"/>
        <v>-0.18808656404208868</v>
      </c>
      <c r="W49" s="7"/>
      <c r="X49" s="7"/>
      <c r="Y49" s="7"/>
    </row>
    <row r="50" spans="1:25" s="5" customFormat="1" ht="12.95" customHeight="1">
      <c r="A50" s="91" t="s">
        <v>12</v>
      </c>
      <c r="B50" s="72">
        <v>3.508</v>
      </c>
      <c r="C50" s="72">
        <v>3.01</v>
      </c>
      <c r="D50" s="72">
        <v>2.5920000000000001</v>
      </c>
      <c r="E50" s="72">
        <v>2.7789999999999999</v>
      </c>
      <c r="F50" s="72">
        <v>2.0310000000000001</v>
      </c>
      <c r="G50" s="101">
        <f t="shared" si="8"/>
        <v>-0.26916156890967968</v>
      </c>
      <c r="H50" s="31"/>
      <c r="O50" s="11"/>
      <c r="P50" s="91" t="s">
        <v>12</v>
      </c>
      <c r="Q50" s="113">
        <v>1178.1655999999998</v>
      </c>
      <c r="R50" s="113">
        <v>1050.1690000000001</v>
      </c>
      <c r="S50" s="113">
        <v>946.71799999999996</v>
      </c>
      <c r="T50" s="113">
        <v>988.20500000000004</v>
      </c>
      <c r="U50" s="113">
        <v>751.36400000000003</v>
      </c>
      <c r="V50" s="226">
        <f t="shared" si="9"/>
        <v>-0.23966788267616534</v>
      </c>
      <c r="W50" s="7"/>
      <c r="X50" s="7"/>
      <c r="Y50" s="7"/>
    </row>
    <row r="51" spans="1:25" s="5" customFormat="1" ht="12.95" customHeight="1">
      <c r="A51" s="91" t="s">
        <v>13</v>
      </c>
      <c r="B51" s="72">
        <v>3.8319999999999999</v>
      </c>
      <c r="C51" s="72">
        <v>2.8679999999999999</v>
      </c>
      <c r="D51" s="72">
        <v>2.9550000000000001</v>
      </c>
      <c r="E51" s="72">
        <v>2.6549999999999998</v>
      </c>
      <c r="F51" s="72">
        <v>2.19</v>
      </c>
      <c r="G51" s="101">
        <f t="shared" si="8"/>
        <v>-0.17514124293785305</v>
      </c>
      <c r="H51" s="31"/>
      <c r="O51" s="11"/>
      <c r="P51" s="91" t="s">
        <v>13</v>
      </c>
      <c r="Q51" s="113">
        <v>1274.2740000000001</v>
      </c>
      <c r="R51" s="113">
        <v>992.43899999999996</v>
      </c>
      <c r="S51" s="113">
        <v>1054.288</v>
      </c>
      <c r="T51" s="113">
        <v>933.66600000000005</v>
      </c>
      <c r="U51" s="113">
        <v>789.56799999999998</v>
      </c>
      <c r="V51" s="226">
        <f t="shared" si="9"/>
        <v>-0.15433570463099233</v>
      </c>
      <c r="W51" s="7"/>
      <c r="X51" s="7"/>
      <c r="Y51" s="7"/>
    </row>
    <row r="52" spans="1:25" s="5" customFormat="1" ht="12.95" customHeight="1">
      <c r="A52" s="91" t="s">
        <v>14</v>
      </c>
      <c r="B52" s="72">
        <v>4.2263999999999999</v>
      </c>
      <c r="C52" s="72">
        <v>2.8889999999999998</v>
      </c>
      <c r="D52" s="72">
        <v>3.0750000000000002</v>
      </c>
      <c r="E52" s="72">
        <v>2.5459999999999998</v>
      </c>
      <c r="F52" s="72">
        <v>2.2490000000000001</v>
      </c>
      <c r="G52" s="101">
        <f t="shared" si="8"/>
        <v>-0.11665357423409262</v>
      </c>
      <c r="H52" s="31"/>
      <c r="O52" s="11"/>
      <c r="P52" s="91" t="s">
        <v>14</v>
      </c>
      <c r="Q52" s="113">
        <v>1405.1424000000002</v>
      </c>
      <c r="R52" s="113">
        <v>997.56700000000001</v>
      </c>
      <c r="S52" s="113">
        <v>1074.5889999999999</v>
      </c>
      <c r="T52" s="113">
        <v>882.82799999999997</v>
      </c>
      <c r="U52" s="113">
        <v>807.03099999999995</v>
      </c>
      <c r="V52" s="226">
        <f t="shared" si="9"/>
        <v>-8.5857041235665399E-2</v>
      </c>
      <c r="W52" s="7"/>
      <c r="X52" s="7"/>
      <c r="Y52" s="7"/>
    </row>
    <row r="53" spans="1:25" s="5" customFormat="1" ht="12.95" customHeight="1">
      <c r="A53" s="91" t="s">
        <v>15</v>
      </c>
      <c r="B53" s="72">
        <v>4.0540000000000003</v>
      </c>
      <c r="C53" s="72">
        <v>2.8290000000000002</v>
      </c>
      <c r="D53" s="72">
        <v>3.3820000000000001</v>
      </c>
      <c r="E53" s="72">
        <v>2.653</v>
      </c>
      <c r="F53" s="72">
        <v>2.2309999999999999</v>
      </c>
      <c r="G53" s="101">
        <f>F53/E53-1</f>
        <v>-0.1590652091971354</v>
      </c>
      <c r="H53" s="31"/>
      <c r="O53" s="11"/>
      <c r="P53" s="91" t="s">
        <v>15</v>
      </c>
      <c r="Q53" s="113">
        <v>1345.5788</v>
      </c>
      <c r="R53" s="113">
        <v>978.99300000000005</v>
      </c>
      <c r="S53" s="113">
        <v>1166.9949999999999</v>
      </c>
      <c r="T53" s="113">
        <v>946.18700000000001</v>
      </c>
      <c r="U53" s="113">
        <v>810.86900000000003</v>
      </c>
      <c r="V53" s="101">
        <f>U53/T53-1</f>
        <v>-0.14301401308620809</v>
      </c>
      <c r="W53" s="7"/>
      <c r="X53" s="7"/>
      <c r="Y53" s="7"/>
    </row>
    <row r="54" spans="1:25" s="5" customFormat="1" ht="12.95" customHeight="1">
      <c r="A54" s="92" t="s">
        <v>16</v>
      </c>
      <c r="B54" s="72">
        <v>3.4929999999999999</v>
      </c>
      <c r="C54" s="72">
        <v>2.7679999999999998</v>
      </c>
      <c r="D54" s="72">
        <v>3.2160000000000002</v>
      </c>
      <c r="E54" s="72">
        <v>2.3370000000000002</v>
      </c>
      <c r="F54" s="72"/>
      <c r="G54" s="220"/>
      <c r="H54" s="31"/>
      <c r="K54" s="1"/>
      <c r="O54" s="11"/>
      <c r="P54" s="92" t="s">
        <v>16</v>
      </c>
      <c r="Q54" s="113">
        <v>1175.8445999999999</v>
      </c>
      <c r="R54" s="113">
        <v>979.53399999999999</v>
      </c>
      <c r="S54" s="113">
        <v>1121.42</v>
      </c>
      <c r="T54" s="113">
        <v>829.83600000000001</v>
      </c>
      <c r="U54" s="113"/>
      <c r="V54" s="220"/>
      <c r="W54" s="7"/>
      <c r="X54" s="7"/>
      <c r="Y54" s="7"/>
    </row>
    <row r="55" spans="1:25" s="5" customFormat="1" ht="12.95" customHeight="1">
      <c r="A55" s="93" t="s">
        <v>49</v>
      </c>
      <c r="B55" s="71">
        <f>SUM(B43:B48)</f>
        <v>22.008199999999999</v>
      </c>
      <c r="C55" s="71">
        <f t="shared" ref="C55:F55" si="10">SUM(C43:C48)</f>
        <v>17.190999999999999</v>
      </c>
      <c r="D55" s="71">
        <f>SUM(D43:D48)</f>
        <v>15.948999999999998</v>
      </c>
      <c r="E55" s="71">
        <f t="shared" si="10"/>
        <v>15.788</v>
      </c>
      <c r="F55" s="71">
        <f t="shared" si="10"/>
        <v>14.183</v>
      </c>
      <c r="G55" s="201"/>
      <c r="K55" s="1"/>
      <c r="P55" s="93" t="s">
        <v>49</v>
      </c>
      <c r="Q55" s="71">
        <f>SUM(Q43:Q48)</f>
        <v>7512.91</v>
      </c>
      <c r="R55" s="71">
        <f t="shared" ref="R55:U55" si="11">SUM(R43:R48)</f>
        <v>6133.5320000000002</v>
      </c>
      <c r="S55" s="71">
        <f>SUM(S43:S48)</f>
        <v>5776.3760000000002</v>
      </c>
      <c r="T55" s="71">
        <f t="shared" si="11"/>
        <v>5698.0999999999995</v>
      </c>
      <c r="U55" s="71">
        <f t="shared" si="11"/>
        <v>5198.1499999999996</v>
      </c>
      <c r="V55" s="201"/>
    </row>
    <row r="56" spans="1:25" s="5" customFormat="1" ht="12.95" customHeight="1">
      <c r="A56" s="93" t="s">
        <v>38</v>
      </c>
      <c r="B56" s="71">
        <f>SUM(B43:B54)</f>
        <v>44.278199999999998</v>
      </c>
      <c r="C56" s="71">
        <f t="shared" ref="C56:E56" si="12">SUM(C43:C54)</f>
        <v>34.370999999999995</v>
      </c>
      <c r="D56" s="71">
        <f t="shared" si="12"/>
        <v>33.667000000000002</v>
      </c>
      <c r="E56" s="71">
        <f t="shared" si="12"/>
        <v>31.122</v>
      </c>
      <c r="F56" s="71"/>
      <c r="G56" s="201"/>
      <c r="K56" s="1"/>
      <c r="P56" s="93" t="s">
        <v>38</v>
      </c>
      <c r="Q56" s="71">
        <f>SUM(Q43:Q54)</f>
        <v>14967.9208</v>
      </c>
      <c r="R56" s="71">
        <f t="shared" ref="R56:T56" si="13">SUM(R43:R54)</f>
        <v>12138.302000000001</v>
      </c>
      <c r="S56" s="71">
        <f t="shared" si="13"/>
        <v>12055.052000000001</v>
      </c>
      <c r="T56" s="71">
        <f t="shared" si="13"/>
        <v>11133.587999999998</v>
      </c>
      <c r="U56" s="71"/>
      <c r="V56" s="201"/>
    </row>
    <row r="57" spans="1:25" ht="13.5">
      <c r="A57" s="94" t="s">
        <v>39</v>
      </c>
      <c r="B57" s="90"/>
      <c r="C57" s="90"/>
      <c r="D57" s="225">
        <f>D56/C56-1</f>
        <v>-2.0482383404614168E-2</v>
      </c>
      <c r="E57" s="225">
        <f>E56/D56-1</f>
        <v>-7.559331095731725E-2</v>
      </c>
      <c r="F57" s="90"/>
      <c r="G57" s="218">
        <f>(F43+F44+F45+F46+F47+F48+F49+F50+F51+F52+F53)/(E43+E44+E45+E46+E47+E48+E49+E50+E51+E52+E53)-1</f>
        <v>-0.14069828035435128</v>
      </c>
      <c r="P57" s="94" t="s">
        <v>39</v>
      </c>
      <c r="Q57" s="90"/>
      <c r="R57" s="90"/>
      <c r="S57" s="225">
        <f>S56/R56-1</f>
        <v>-6.8584551611914346E-3</v>
      </c>
      <c r="T57" s="225">
        <f>T56/S56-1</f>
        <v>-7.6437994626651462E-2</v>
      </c>
      <c r="U57" s="90"/>
      <c r="V57" s="218">
        <f>(U43+U44+U45+U46+U47+U48+U49+U50+U51+U52+U53)/(T43+T44+T45+T46+T47+T48+T49+T50+T51+T52+T53)-1</f>
        <v>-0.12158425396884531</v>
      </c>
      <c r="W57" s="7"/>
      <c r="X57" s="7"/>
      <c r="Y57" s="30"/>
    </row>
    <row r="58" spans="1:25">
      <c r="A58" s="6"/>
      <c r="B58" s="61"/>
      <c r="C58" s="61"/>
      <c r="D58" s="64"/>
      <c r="E58" s="64"/>
      <c r="F58" s="64"/>
      <c r="G58" s="63"/>
      <c r="P58" s="6"/>
      <c r="Q58" s="61"/>
      <c r="R58" s="64"/>
      <c r="S58" s="64"/>
      <c r="T58" s="64"/>
      <c r="U58" s="64"/>
      <c r="V58" s="197"/>
      <c r="W58" s="7"/>
      <c r="X58" s="7"/>
      <c r="Y58" s="30"/>
    </row>
    <row r="59" spans="1:25" s="73" customFormat="1" ht="15.75">
      <c r="A59" s="73" t="s">
        <v>17</v>
      </c>
      <c r="B59" s="83"/>
      <c r="C59" s="83"/>
      <c r="P59" s="73" t="s">
        <v>17</v>
      </c>
      <c r="R59" s="74"/>
      <c r="S59" s="74"/>
      <c r="T59" s="74"/>
      <c r="U59" s="74"/>
      <c r="V59" s="74"/>
    </row>
    <row r="60" spans="1:25" s="73" customFormat="1" ht="15.75">
      <c r="B60" s="83"/>
      <c r="C60" s="83"/>
      <c r="R60" s="74"/>
      <c r="S60" s="74"/>
      <c r="T60" s="74"/>
      <c r="U60" s="74"/>
      <c r="V60" s="74"/>
    </row>
    <row r="66" spans="5:5" ht="13.5">
      <c r="E66" s="70"/>
    </row>
  </sheetData>
  <sheetProtection selectLockedCells="1" selectUnlockedCells="1"/>
  <mergeCells count="39">
    <mergeCell ref="E41:E42"/>
    <mergeCell ref="T41:T42"/>
    <mergeCell ref="A36:V36"/>
    <mergeCell ref="D38:P38"/>
    <mergeCell ref="H40:M40"/>
    <mergeCell ref="A41:A42"/>
    <mergeCell ref="B41:B42"/>
    <mergeCell ref="C41:C42"/>
    <mergeCell ref="D41:D42"/>
    <mergeCell ref="P41:P42"/>
    <mergeCell ref="Q41:Q42"/>
    <mergeCell ref="A37:V37"/>
    <mergeCell ref="F41:F42"/>
    <mergeCell ref="R41:R42"/>
    <mergeCell ref="V41:V42"/>
    <mergeCell ref="S41:S42"/>
    <mergeCell ref="G41:G42"/>
    <mergeCell ref="U41:U42"/>
    <mergeCell ref="P12:P13"/>
    <mergeCell ref="R12:R13"/>
    <mergeCell ref="V12:V13"/>
    <mergeCell ref="S12:S13"/>
    <mergeCell ref="Q12:Q13"/>
    <mergeCell ref="U12:U13"/>
    <mergeCell ref="T12:T13"/>
    <mergeCell ref="P9:V9"/>
    <mergeCell ref="H11:N11"/>
    <mergeCell ref="I9:M9"/>
    <mergeCell ref="A10:G10"/>
    <mergeCell ref="A12:A13"/>
    <mergeCell ref="B12:B13"/>
    <mergeCell ref="C12:C13"/>
    <mergeCell ref="G12:G13"/>
    <mergeCell ref="D12:D13"/>
    <mergeCell ref="H10:N10"/>
    <mergeCell ref="I13:K13"/>
    <mergeCell ref="F12:F13"/>
    <mergeCell ref="E12:E13"/>
    <mergeCell ref="A9:G9"/>
  </mergeCells>
  <conditionalFormatting sqref="F43:F54">
    <cfRule type="cellIs" dxfId="49" priority="15" operator="between">
      <formula>0</formula>
      <formula>0</formula>
    </cfRule>
  </conditionalFormatting>
  <conditionalFormatting sqref="G43:G52">
    <cfRule type="cellIs" dxfId="48" priority="14" operator="between">
      <formula>0</formula>
      <formula>0</formula>
    </cfRule>
  </conditionalFormatting>
  <conditionalFormatting sqref="U43:U54">
    <cfRule type="cellIs" dxfId="47" priority="11" operator="between">
      <formula>0</formula>
      <formula>0</formula>
    </cfRule>
  </conditionalFormatting>
  <conditionalFormatting sqref="F14:F25">
    <cfRule type="cellIs" dxfId="46" priority="9" operator="between">
      <formula>0</formula>
      <formula>0</formula>
    </cfRule>
  </conditionalFormatting>
  <conditionalFormatting sqref="G14:G23">
    <cfRule type="cellIs" dxfId="45" priority="8" operator="between">
      <formula>0</formula>
      <formula>0</formula>
    </cfRule>
  </conditionalFormatting>
  <conditionalFormatting sqref="U14:U25">
    <cfRule type="cellIs" dxfId="44" priority="7" operator="between">
      <formula>0</formula>
      <formula>0</formula>
    </cfRule>
  </conditionalFormatting>
  <conditionalFormatting sqref="V14:V23">
    <cfRule type="cellIs" dxfId="43" priority="6" operator="between">
      <formula>0</formula>
      <formula>0</formula>
    </cfRule>
  </conditionalFormatting>
  <conditionalFormatting sqref="V43:V52">
    <cfRule type="cellIs" dxfId="42" priority="5" operator="between">
      <formula>0</formula>
      <formula>0</formula>
    </cfRule>
  </conditionalFormatting>
  <conditionalFormatting sqref="G24:G25">
    <cfRule type="cellIs" dxfId="41" priority="4" operator="between">
      <formula>0</formula>
      <formula>0</formula>
    </cfRule>
  </conditionalFormatting>
  <conditionalFormatting sqref="V24:V25">
    <cfRule type="cellIs" dxfId="40" priority="3" operator="between">
      <formula>0</formula>
      <formula>0</formula>
    </cfRule>
  </conditionalFormatting>
  <conditionalFormatting sqref="V53:V54">
    <cfRule type="cellIs" dxfId="39" priority="2" operator="between">
      <formula>0</formula>
      <formula>0</formula>
    </cfRule>
  </conditionalFormatting>
  <conditionalFormatting sqref="G53:G54">
    <cfRule type="cellIs" dxfId="38" priority="1" operator="between">
      <formula>0</formula>
      <formula>0</formula>
    </cfRule>
  </conditionalFormatting>
  <pageMargins left="0.2361111111111111" right="0.17430555555555555" top="0.2013888888888889" bottom="0.2326388888888889" header="0.51180555555555551" footer="0.51180555555555551"/>
  <pageSetup paperSize="9" scale="75" firstPageNumber="0"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8"/>
  <sheetViews>
    <sheetView zoomScale="70" zoomScaleNormal="70" workbookViewId="0">
      <selection activeCell="H44" sqref="H44"/>
    </sheetView>
  </sheetViews>
  <sheetFormatPr baseColWidth="10" defaultColWidth="11.5703125" defaultRowHeight="12.75"/>
  <cols>
    <col min="1" max="1" width="11" style="1" customWidth="1"/>
    <col min="2" max="2" width="6" style="12" customWidth="1"/>
    <col min="3" max="3" width="11" style="1" customWidth="1"/>
    <col min="4" max="4" width="9.28515625" style="1" customWidth="1"/>
    <col min="5" max="6" width="9" style="1" customWidth="1"/>
    <col min="7" max="7" width="10.42578125" style="1" customWidth="1"/>
    <col min="8" max="8" width="42.140625" style="1" customWidth="1"/>
    <col min="9" max="9" width="10.7109375" style="1" customWidth="1"/>
    <col min="10" max="10" width="9" style="1" customWidth="1"/>
    <col min="11" max="11" width="9.85546875" style="1" customWidth="1"/>
    <col min="12" max="12" width="20.5703125" style="1" customWidth="1"/>
    <col min="13" max="13" width="9" style="1" customWidth="1"/>
    <col min="14" max="14" width="1.5703125" style="1" customWidth="1"/>
    <col min="15" max="15" width="7" style="1" customWidth="1"/>
    <col min="16" max="17" width="4.5703125" style="1" customWidth="1"/>
    <col min="18" max="22" width="11.5703125" style="1"/>
    <col min="23" max="23" width="8.140625" style="1" customWidth="1"/>
    <col min="24" max="24" width="8.28515625" style="1" customWidth="1"/>
    <col min="25" max="16384" width="11.5703125" style="1"/>
  </cols>
  <sheetData>
    <row r="1" spans="1:31">
      <c r="I1" s="436"/>
      <c r="J1" s="436"/>
    </row>
    <row r="6" spans="1:31" ht="15.75">
      <c r="A6" s="73"/>
      <c r="B6" s="116"/>
      <c r="C6" s="73"/>
      <c r="D6" s="73"/>
      <c r="E6" s="73"/>
      <c r="F6" s="73"/>
      <c r="G6" s="73"/>
      <c r="H6" s="73"/>
      <c r="I6" s="73"/>
      <c r="J6" s="73"/>
      <c r="K6" s="73"/>
      <c r="L6" s="73"/>
      <c r="M6" s="73"/>
    </row>
    <row r="7" spans="1:31" ht="18.75">
      <c r="A7" s="75" t="s">
        <v>61</v>
      </c>
      <c r="B7" s="117"/>
      <c r="C7" s="75"/>
      <c r="D7" s="76"/>
      <c r="E7" s="76"/>
      <c r="F7" s="76"/>
      <c r="G7" s="76"/>
      <c r="H7" s="76"/>
      <c r="I7" s="76"/>
      <c r="J7" s="76"/>
      <c r="K7" s="76"/>
      <c r="L7" s="76"/>
      <c r="M7" s="76"/>
      <c r="N7" s="4"/>
      <c r="O7" s="14" t="s">
        <v>19</v>
      </c>
      <c r="T7" s="346"/>
      <c r="U7" s="346"/>
      <c r="V7" s="346"/>
      <c r="W7" s="346"/>
      <c r="X7" s="346"/>
      <c r="Y7" s="346"/>
      <c r="Z7" s="346"/>
      <c r="AA7" s="346"/>
      <c r="AB7" s="346"/>
      <c r="AC7" s="346"/>
      <c r="AD7" s="346"/>
      <c r="AE7" s="346"/>
    </row>
    <row r="8" spans="1:31" s="4" customFormat="1" ht="17.25" customHeight="1">
      <c r="A8" s="438" t="s">
        <v>102</v>
      </c>
      <c r="B8" s="438"/>
      <c r="C8" s="438"/>
      <c r="D8" s="438"/>
      <c r="E8" s="438"/>
      <c r="F8" s="438"/>
      <c r="G8" s="438"/>
      <c r="H8" s="438"/>
      <c r="I8" s="362" t="s">
        <v>105</v>
      </c>
      <c r="K8" s="76"/>
      <c r="L8" s="76"/>
      <c r="M8" s="362" t="s">
        <v>101</v>
      </c>
      <c r="R8" s="362"/>
      <c r="S8" s="362"/>
      <c r="T8" s="362"/>
      <c r="U8" s="362"/>
      <c r="V8" s="362"/>
      <c r="W8" s="362"/>
      <c r="X8" s="362"/>
      <c r="Y8" s="362"/>
      <c r="Z8" s="362"/>
      <c r="AA8" s="362"/>
      <c r="AB8" s="362"/>
      <c r="AC8" s="362"/>
      <c r="AD8" s="362"/>
      <c r="AE8" s="362"/>
    </row>
    <row r="9" spans="1:31" s="4" customFormat="1" ht="18.75">
      <c r="A9" s="438" t="s">
        <v>104</v>
      </c>
      <c r="B9" s="438"/>
      <c r="C9" s="438"/>
      <c r="D9" s="438"/>
      <c r="E9" s="438"/>
      <c r="F9" s="438"/>
      <c r="G9" s="438"/>
      <c r="H9" s="438"/>
      <c r="I9" s="362" t="s">
        <v>108</v>
      </c>
      <c r="J9" s="76"/>
      <c r="K9" s="76"/>
      <c r="L9" s="76"/>
      <c r="M9" s="76"/>
      <c r="R9" s="362"/>
      <c r="T9" s="362"/>
      <c r="U9" s="362"/>
      <c r="V9" s="362"/>
      <c r="W9" s="362"/>
      <c r="X9" s="362"/>
      <c r="Y9" s="362"/>
      <c r="Z9" s="362"/>
      <c r="AA9" s="362"/>
      <c r="AB9" s="362"/>
      <c r="AC9" s="362"/>
      <c r="AD9" s="362"/>
      <c r="AE9" s="362"/>
    </row>
    <row r="10" spans="1:31" s="15" customFormat="1" ht="18.75">
      <c r="A10" s="118" t="s">
        <v>62</v>
      </c>
      <c r="B10" s="119"/>
      <c r="C10" s="120"/>
      <c r="D10" s="121"/>
      <c r="E10" s="121"/>
      <c r="F10" s="121"/>
      <c r="G10" s="122"/>
      <c r="H10" s="123"/>
      <c r="I10" s="1"/>
      <c r="J10" s="125"/>
      <c r="K10" s="125"/>
      <c r="L10" s="125"/>
      <c r="M10" s="125"/>
      <c r="N10" s="16"/>
      <c r="O10" s="5"/>
      <c r="R10" s="118" t="s">
        <v>65</v>
      </c>
    </row>
    <row r="11" spans="1:31" s="5" customFormat="1" ht="16.350000000000001" customHeight="1">
      <c r="A11" s="437" t="s">
        <v>20</v>
      </c>
      <c r="B11" s="437"/>
      <c r="C11" s="437"/>
      <c r="D11" s="437"/>
      <c r="E11" s="437"/>
      <c r="F11" s="437"/>
      <c r="G11" s="437"/>
      <c r="H11" s="437"/>
      <c r="I11" s="1"/>
      <c r="J11" s="126"/>
      <c r="K11" s="126"/>
      <c r="L11" s="126"/>
      <c r="M11" s="126"/>
      <c r="N11" s="17"/>
      <c r="R11" s="437" t="s">
        <v>20</v>
      </c>
      <c r="S11" s="437"/>
      <c r="T11" s="437"/>
      <c r="U11" s="437"/>
      <c r="V11" s="437"/>
      <c r="W11" s="437"/>
      <c r="X11" s="437"/>
      <c r="Y11" s="437"/>
    </row>
    <row r="12" spans="1:31" s="18" customFormat="1" ht="30.6" customHeight="1">
      <c r="A12" s="163" t="s">
        <v>21</v>
      </c>
      <c r="B12" s="164" t="s">
        <v>22</v>
      </c>
      <c r="C12" s="165" t="s">
        <v>43</v>
      </c>
      <c r="D12" s="166">
        <v>2021</v>
      </c>
      <c r="E12" s="166">
        <v>2022</v>
      </c>
      <c r="F12" s="166">
        <v>2023</v>
      </c>
      <c r="G12" s="167" t="s">
        <v>44</v>
      </c>
      <c r="H12" s="70"/>
      <c r="I12" s="124" t="s">
        <v>106</v>
      </c>
      <c r="J12" s="70"/>
      <c r="K12" s="70"/>
      <c r="L12" s="70"/>
      <c r="M12" s="70"/>
      <c r="N12" s="5"/>
      <c r="O12" s="5"/>
      <c r="R12" s="163" t="s">
        <v>21</v>
      </c>
      <c r="S12" s="164" t="s">
        <v>22</v>
      </c>
      <c r="T12" s="165" t="s">
        <v>43</v>
      </c>
      <c r="U12" s="166">
        <v>2021</v>
      </c>
      <c r="V12" s="166">
        <v>2022</v>
      </c>
      <c r="W12" s="227" t="s">
        <v>64</v>
      </c>
      <c r="X12" s="166" t="s">
        <v>66</v>
      </c>
      <c r="Y12" s="167" t="s">
        <v>44</v>
      </c>
    </row>
    <row r="13" spans="1:31" s="22" customFormat="1" ht="13.9" customHeight="1">
      <c r="A13" s="91" t="s">
        <v>23</v>
      </c>
      <c r="B13" s="129">
        <v>1</v>
      </c>
      <c r="C13" s="128">
        <v>3.1966666666666668</v>
      </c>
      <c r="D13" s="128">
        <v>3.11</v>
      </c>
      <c r="E13" s="182">
        <v>3.72</v>
      </c>
      <c r="F13" s="353"/>
      <c r="G13" s="101">
        <f>E13/D13-1</f>
        <v>0.1961414790996785</v>
      </c>
      <c r="H13" s="70"/>
      <c r="J13" s="70"/>
      <c r="K13" s="70"/>
      <c r="L13" s="70"/>
      <c r="M13" s="70"/>
      <c r="N13" s="5"/>
      <c r="O13" s="5"/>
      <c r="R13" s="91" t="s">
        <v>23</v>
      </c>
      <c r="S13" s="129">
        <v>1</v>
      </c>
      <c r="T13" s="128">
        <v>2.6566666666666667</v>
      </c>
      <c r="U13" s="128">
        <v>2.78</v>
      </c>
      <c r="V13" s="228">
        <v>3.46</v>
      </c>
      <c r="W13" s="229"/>
      <c r="X13" s="230">
        <v>4.63</v>
      </c>
      <c r="Y13" s="101"/>
    </row>
    <row r="14" spans="1:31" s="22" customFormat="1" ht="15" customHeight="1">
      <c r="A14" s="154"/>
      <c r="B14" s="129">
        <v>2</v>
      </c>
      <c r="C14" s="128">
        <v>3.1700000000000004</v>
      </c>
      <c r="D14" s="128">
        <v>3.09</v>
      </c>
      <c r="E14" s="182">
        <v>3.72</v>
      </c>
      <c r="F14" s="353"/>
      <c r="G14" s="207">
        <f t="shared" ref="G14:G41" si="0">E14/D14-1</f>
        <v>0.2038834951456312</v>
      </c>
      <c r="H14" s="70"/>
      <c r="I14" s="124" t="s">
        <v>63</v>
      </c>
      <c r="J14" s="70"/>
      <c r="K14" s="70"/>
      <c r="L14" s="70"/>
      <c r="M14" s="70"/>
      <c r="N14" s="5"/>
      <c r="O14" s="5"/>
      <c r="R14" s="154"/>
      <c r="S14" s="129">
        <v>2</v>
      </c>
      <c r="T14" s="128">
        <v>2.65</v>
      </c>
      <c r="U14" s="128">
        <v>2.79</v>
      </c>
      <c r="V14" s="231">
        <v>3.48</v>
      </c>
      <c r="W14" s="229"/>
      <c r="X14" s="230">
        <v>4.57</v>
      </c>
      <c r="Y14" s="207"/>
    </row>
    <row r="15" spans="1:31" s="22" customFormat="1" ht="11.45" customHeight="1">
      <c r="A15" s="154"/>
      <c r="B15" s="129">
        <v>3</v>
      </c>
      <c r="C15" s="128">
        <v>3.1766666666666663</v>
      </c>
      <c r="D15" s="128">
        <v>3.12</v>
      </c>
      <c r="E15" s="182">
        <v>3.81</v>
      </c>
      <c r="F15" s="353"/>
      <c r="G15" s="207">
        <f t="shared" si="0"/>
        <v>0.22115384615384603</v>
      </c>
      <c r="H15" s="70"/>
      <c r="I15" s="70"/>
      <c r="J15" s="70"/>
      <c r="K15" s="70"/>
      <c r="L15" s="70"/>
      <c r="M15" s="70"/>
      <c r="N15" s="5"/>
      <c r="O15" s="5"/>
      <c r="R15" s="154"/>
      <c r="S15" s="129">
        <v>3</v>
      </c>
      <c r="T15" s="128">
        <v>2.6633333333333336</v>
      </c>
      <c r="U15" s="128">
        <v>2.78</v>
      </c>
      <c r="V15" s="231">
        <v>3.55</v>
      </c>
      <c r="W15" s="229"/>
      <c r="X15" s="230">
        <v>4.62</v>
      </c>
      <c r="Y15" s="207"/>
    </row>
    <row r="16" spans="1:31" s="22" customFormat="1" ht="11.45" customHeight="1">
      <c r="A16" s="155"/>
      <c r="B16" s="130">
        <v>4</v>
      </c>
      <c r="C16" s="128">
        <v>3.2233333333333332</v>
      </c>
      <c r="D16" s="131">
        <v>3.14</v>
      </c>
      <c r="E16" s="183">
        <v>3.87</v>
      </c>
      <c r="F16" s="354"/>
      <c r="G16" s="208">
        <f t="shared" si="0"/>
        <v>0.23248407643312108</v>
      </c>
      <c r="H16" s="70"/>
      <c r="I16" s="70"/>
      <c r="J16" s="70"/>
      <c r="K16" s="70"/>
      <c r="L16" s="70"/>
      <c r="M16" s="70"/>
      <c r="N16" s="5"/>
      <c r="O16" s="5"/>
      <c r="R16" s="155"/>
      <c r="S16" s="130">
        <v>4</v>
      </c>
      <c r="T16" s="128">
        <v>2.6733333333333333</v>
      </c>
      <c r="U16" s="131">
        <v>2.79</v>
      </c>
      <c r="V16" s="232">
        <v>3.6</v>
      </c>
      <c r="W16" s="233"/>
      <c r="X16" s="234">
        <v>4.6100000000000003</v>
      </c>
      <c r="Y16" s="208"/>
    </row>
    <row r="17" spans="1:25" s="22" customFormat="1" ht="11.45" customHeight="1">
      <c r="A17" s="154" t="s">
        <v>24</v>
      </c>
      <c r="B17" s="127">
        <v>5</v>
      </c>
      <c r="C17" s="132">
        <v>3.2266666666666666</v>
      </c>
      <c r="D17" s="132">
        <v>3.15</v>
      </c>
      <c r="E17" s="184">
        <v>3.92</v>
      </c>
      <c r="F17" s="355"/>
      <c r="G17" s="209">
        <f t="shared" si="0"/>
        <v>0.24444444444444446</v>
      </c>
      <c r="H17" s="70"/>
      <c r="I17" s="70"/>
      <c r="J17" s="70"/>
      <c r="K17" s="70"/>
      <c r="L17" s="70"/>
      <c r="M17" s="70"/>
      <c r="N17" s="5"/>
      <c r="O17" s="5"/>
      <c r="R17" s="154" t="s">
        <v>24</v>
      </c>
      <c r="S17" s="127">
        <v>5</v>
      </c>
      <c r="T17" s="132">
        <v>2.67</v>
      </c>
      <c r="U17" s="132">
        <v>2.8</v>
      </c>
      <c r="V17" s="231">
        <v>3.65</v>
      </c>
      <c r="W17" s="229"/>
      <c r="X17" s="230">
        <v>4.63</v>
      </c>
      <c r="Y17" s="209"/>
    </row>
    <row r="18" spans="1:25" s="22" customFormat="1" ht="11.45" customHeight="1">
      <c r="A18" s="154"/>
      <c r="B18" s="129">
        <v>6</v>
      </c>
      <c r="C18" s="128">
        <v>3.2133333333333334</v>
      </c>
      <c r="D18" s="128">
        <v>3.13</v>
      </c>
      <c r="E18" s="182">
        <v>4.0199999999999996</v>
      </c>
      <c r="F18" s="353"/>
      <c r="G18" s="207">
        <f t="shared" si="0"/>
        <v>0.28434504792332249</v>
      </c>
      <c r="H18" s="70"/>
      <c r="I18" s="70"/>
      <c r="J18" s="70"/>
      <c r="K18" s="70"/>
      <c r="L18" s="70"/>
      <c r="M18" s="70"/>
      <c r="N18" s="5"/>
      <c r="O18" s="5"/>
      <c r="R18" s="154"/>
      <c r="S18" s="129">
        <v>6</v>
      </c>
      <c r="T18" s="128">
        <v>2.6799999999999997</v>
      </c>
      <c r="U18" s="128">
        <v>2.8</v>
      </c>
      <c r="V18" s="231">
        <v>3.78</v>
      </c>
      <c r="W18" s="229"/>
      <c r="X18" s="230">
        <v>4.63</v>
      </c>
      <c r="Y18" s="207"/>
    </row>
    <row r="19" spans="1:25" s="22" customFormat="1" ht="11.45" customHeight="1">
      <c r="A19" s="154"/>
      <c r="B19" s="129">
        <v>7</v>
      </c>
      <c r="C19" s="128">
        <v>3.2033333333333331</v>
      </c>
      <c r="D19" s="128">
        <v>3.14</v>
      </c>
      <c r="E19" s="182">
        <v>4.07</v>
      </c>
      <c r="F19" s="353"/>
      <c r="G19" s="207">
        <f t="shared" si="0"/>
        <v>0.29617834394904463</v>
      </c>
      <c r="H19" s="83"/>
      <c r="I19" s="83"/>
      <c r="J19" s="83"/>
      <c r="K19" s="83"/>
      <c r="L19" s="83"/>
      <c r="M19" s="83"/>
      <c r="N19" s="6"/>
      <c r="O19" s="6"/>
      <c r="R19" s="154"/>
      <c r="S19" s="129">
        <v>7</v>
      </c>
      <c r="T19" s="128">
        <v>2.686666666666667</v>
      </c>
      <c r="U19" s="128">
        <v>2.82</v>
      </c>
      <c r="V19" s="231">
        <v>3.86</v>
      </c>
      <c r="W19" s="229"/>
      <c r="X19" s="230">
        <v>4.6500000000000004</v>
      </c>
      <c r="Y19" s="207"/>
    </row>
    <row r="20" spans="1:25" s="22" customFormat="1" ht="11.45" customHeight="1">
      <c r="A20" s="155"/>
      <c r="B20" s="130">
        <v>8</v>
      </c>
      <c r="C20" s="131">
        <v>3.19</v>
      </c>
      <c r="D20" s="131">
        <v>3.17</v>
      </c>
      <c r="E20" s="183">
        <v>4.21</v>
      </c>
      <c r="F20" s="354"/>
      <c r="G20" s="208">
        <f t="shared" si="0"/>
        <v>0.32807570977917977</v>
      </c>
      <c r="H20" s="70"/>
      <c r="I20" s="70"/>
      <c r="J20" s="70"/>
      <c r="K20" s="70"/>
      <c r="L20" s="70"/>
      <c r="M20" s="70"/>
      <c r="N20" s="5"/>
      <c r="O20" s="5"/>
      <c r="R20" s="155"/>
      <c r="S20" s="130">
        <v>8</v>
      </c>
      <c r="T20" s="131">
        <v>2.7066666666666666</v>
      </c>
      <c r="U20" s="131">
        <v>2.83</v>
      </c>
      <c r="V20" s="232">
        <v>4.05</v>
      </c>
      <c r="W20" s="233"/>
      <c r="X20" s="234">
        <v>4.68</v>
      </c>
      <c r="Y20" s="208"/>
    </row>
    <row r="21" spans="1:25" s="22" customFormat="1" ht="11.45" customHeight="1">
      <c r="A21" s="154" t="s">
        <v>7</v>
      </c>
      <c r="B21" s="129">
        <v>9</v>
      </c>
      <c r="C21" s="128">
        <v>3.2266666666666666</v>
      </c>
      <c r="D21" s="128">
        <v>3.2</v>
      </c>
      <c r="E21" s="182">
        <v>4.28</v>
      </c>
      <c r="F21" s="353"/>
      <c r="G21" s="207">
        <f t="shared" si="0"/>
        <v>0.33749999999999991</v>
      </c>
      <c r="H21" s="70"/>
      <c r="I21" s="70"/>
      <c r="J21" s="70"/>
      <c r="K21" s="70"/>
      <c r="L21" s="70"/>
      <c r="M21" s="70"/>
      <c r="N21" s="5"/>
      <c r="O21" s="5"/>
      <c r="R21" s="154" t="s">
        <v>7</v>
      </c>
      <c r="S21" s="129">
        <v>9</v>
      </c>
      <c r="T21" s="128">
        <v>2.7300000000000004</v>
      </c>
      <c r="U21" s="128">
        <v>2.86</v>
      </c>
      <c r="V21" s="231">
        <v>4.1500000000000004</v>
      </c>
      <c r="W21" s="229"/>
      <c r="X21" s="230">
        <v>4.7</v>
      </c>
      <c r="Y21" s="207"/>
    </row>
    <row r="22" spans="1:25" s="22" customFormat="1" ht="11.45" customHeight="1">
      <c r="A22" s="154"/>
      <c r="B22" s="129">
        <v>10</v>
      </c>
      <c r="C22" s="128">
        <v>3.2566666666666664</v>
      </c>
      <c r="D22" s="128">
        <v>3.22</v>
      </c>
      <c r="E22" s="182">
        <v>4.3899999999999997</v>
      </c>
      <c r="F22" s="353"/>
      <c r="G22" s="207">
        <f t="shared" si="0"/>
        <v>0.36335403726708049</v>
      </c>
      <c r="H22" s="70"/>
      <c r="I22" s="70"/>
      <c r="J22" s="70"/>
      <c r="K22" s="70"/>
      <c r="L22" s="70"/>
      <c r="M22" s="70"/>
      <c r="N22" s="5"/>
      <c r="O22" s="5"/>
      <c r="R22" s="154"/>
      <c r="S22" s="129">
        <v>10</v>
      </c>
      <c r="T22" s="128">
        <v>2.7566666666666664</v>
      </c>
      <c r="U22" s="128">
        <v>2.9</v>
      </c>
      <c r="V22" s="231">
        <v>4.24</v>
      </c>
      <c r="W22" s="229"/>
      <c r="X22" s="230">
        <v>4.68</v>
      </c>
      <c r="Y22" s="207"/>
    </row>
    <row r="23" spans="1:25" s="22" customFormat="1" ht="11.45" customHeight="1">
      <c r="A23" s="154"/>
      <c r="B23" s="129">
        <v>11</v>
      </c>
      <c r="C23" s="128">
        <v>3.2833333333333332</v>
      </c>
      <c r="D23" s="128">
        <v>3.25</v>
      </c>
      <c r="E23" s="182">
        <v>4.45</v>
      </c>
      <c r="F23" s="353"/>
      <c r="G23" s="207">
        <f t="shared" si="0"/>
        <v>0.36923076923076925</v>
      </c>
      <c r="H23" s="70"/>
      <c r="I23" s="70"/>
      <c r="J23" s="70"/>
      <c r="K23" s="70"/>
      <c r="L23" s="70"/>
      <c r="M23" s="70"/>
      <c r="N23" s="5"/>
      <c r="O23" s="5"/>
      <c r="R23" s="154"/>
      <c r="S23" s="129">
        <v>11</v>
      </c>
      <c r="T23" s="128">
        <v>2.7833333333333332</v>
      </c>
      <c r="U23" s="128">
        <v>2.93</v>
      </c>
      <c r="V23" s="231">
        <v>4.29</v>
      </c>
      <c r="W23" s="229"/>
      <c r="X23" s="230">
        <v>4.79</v>
      </c>
      <c r="Y23" s="207"/>
    </row>
    <row r="24" spans="1:25" s="22" customFormat="1" ht="11.45" customHeight="1">
      <c r="A24" s="155"/>
      <c r="B24" s="130">
        <v>12</v>
      </c>
      <c r="C24" s="128">
        <v>3.293333333333333</v>
      </c>
      <c r="D24" s="128">
        <v>3.24</v>
      </c>
      <c r="E24" s="182">
        <v>4.49</v>
      </c>
      <c r="F24" s="353"/>
      <c r="G24" s="208">
        <f t="shared" si="0"/>
        <v>0.38580246913580241</v>
      </c>
      <c r="H24" s="70"/>
      <c r="I24" s="70"/>
      <c r="J24" s="70"/>
      <c r="K24" s="70"/>
      <c r="L24" s="70"/>
      <c r="M24" s="70"/>
      <c r="N24" s="5"/>
      <c r="O24" s="5"/>
      <c r="R24" s="155"/>
      <c r="S24" s="130">
        <v>12</v>
      </c>
      <c r="T24" s="128">
        <v>2.793333333333333</v>
      </c>
      <c r="U24" s="128">
        <v>2.94</v>
      </c>
      <c r="V24" s="232">
        <v>4.33</v>
      </c>
      <c r="W24" s="233"/>
      <c r="X24" s="234">
        <v>4.78</v>
      </c>
      <c r="Y24" s="208"/>
    </row>
    <row r="25" spans="1:25" s="22" customFormat="1" ht="11.45" customHeight="1">
      <c r="A25" s="154" t="s">
        <v>8</v>
      </c>
      <c r="B25" s="127">
        <v>13</v>
      </c>
      <c r="C25" s="132">
        <v>3.2733333333333334</v>
      </c>
      <c r="D25" s="133">
        <v>3.26</v>
      </c>
      <c r="E25" s="185">
        <v>4.5199999999999996</v>
      </c>
      <c r="F25" s="351"/>
      <c r="G25" s="209">
        <f t="shared" si="0"/>
        <v>0.38650306748466257</v>
      </c>
      <c r="H25" s="73"/>
      <c r="I25" s="73"/>
      <c r="J25" s="73"/>
      <c r="K25" s="73"/>
      <c r="L25" s="73"/>
      <c r="M25" s="73"/>
      <c r="N25" s="1"/>
      <c r="O25" s="1"/>
      <c r="R25" s="154" t="s">
        <v>8</v>
      </c>
      <c r="S25" s="127">
        <v>13</v>
      </c>
      <c r="T25" s="132">
        <v>2.8066666666666666</v>
      </c>
      <c r="U25" s="133">
        <v>2.96</v>
      </c>
      <c r="V25" s="235">
        <v>4.37</v>
      </c>
      <c r="W25" s="236"/>
      <c r="X25" s="237">
        <v>4.8</v>
      </c>
      <c r="Y25" s="209"/>
    </row>
    <row r="26" spans="1:25" s="22" customFormat="1" ht="11.45" customHeight="1">
      <c r="A26" s="154"/>
      <c r="B26" s="129">
        <v>14</v>
      </c>
      <c r="C26" s="128">
        <v>3.2633333333333336</v>
      </c>
      <c r="D26" s="134">
        <v>3.28</v>
      </c>
      <c r="E26" s="186">
        <v>4.57</v>
      </c>
      <c r="F26" s="349"/>
      <c r="G26" s="207">
        <f t="shared" si="0"/>
        <v>0.39329268292682951</v>
      </c>
      <c r="H26" s="200"/>
      <c r="I26" s="73"/>
      <c r="J26" s="73"/>
      <c r="K26" s="73"/>
      <c r="L26" s="73"/>
      <c r="M26" s="73"/>
      <c r="N26" s="1"/>
      <c r="O26" s="1"/>
      <c r="R26" s="154"/>
      <c r="S26" s="129">
        <v>14</v>
      </c>
      <c r="T26" s="128">
        <v>2.793333333333333</v>
      </c>
      <c r="U26" s="134">
        <v>2.95</v>
      </c>
      <c r="V26" s="235">
        <v>4.3899999999999997</v>
      </c>
      <c r="W26" s="236"/>
      <c r="X26" s="237">
        <v>4.76</v>
      </c>
      <c r="Y26" s="207"/>
    </row>
    <row r="27" spans="1:25" s="22" customFormat="1" ht="11.45" customHeight="1">
      <c r="A27" s="154"/>
      <c r="B27" s="129">
        <v>15</v>
      </c>
      <c r="C27" s="128">
        <v>3.23</v>
      </c>
      <c r="D27" s="134">
        <v>3.27</v>
      </c>
      <c r="E27" s="186">
        <v>4.62</v>
      </c>
      <c r="F27" s="349"/>
      <c r="G27" s="207">
        <f t="shared" si="0"/>
        <v>0.41284403669724767</v>
      </c>
      <c r="H27" s="73"/>
      <c r="I27" s="70"/>
      <c r="J27" s="73"/>
      <c r="K27" s="73"/>
      <c r="L27" s="73"/>
      <c r="M27" s="70"/>
      <c r="N27" s="5"/>
      <c r="O27" s="1"/>
      <c r="R27" s="154"/>
      <c r="S27" s="129">
        <v>15</v>
      </c>
      <c r="T27" s="128">
        <v>2.7699999999999996</v>
      </c>
      <c r="U27" s="134">
        <v>2.96</v>
      </c>
      <c r="V27" s="235">
        <v>4.45</v>
      </c>
      <c r="W27" s="236"/>
      <c r="X27" s="237">
        <v>4.7300000000000004</v>
      </c>
      <c r="Y27" s="207"/>
    </row>
    <row r="28" spans="1:25" s="22" customFormat="1" ht="11.45" customHeight="1">
      <c r="A28" s="155"/>
      <c r="B28" s="130">
        <v>16</v>
      </c>
      <c r="C28" s="131">
        <v>3.2266666666666666</v>
      </c>
      <c r="D28" s="135">
        <v>3.25</v>
      </c>
      <c r="E28" s="187">
        <v>4.66</v>
      </c>
      <c r="F28" s="356"/>
      <c r="G28" s="208">
        <f t="shared" si="0"/>
        <v>0.43384615384615399</v>
      </c>
      <c r="H28" s="136"/>
      <c r="I28" s="70"/>
      <c r="J28" s="136"/>
      <c r="K28" s="136"/>
      <c r="L28" s="136"/>
      <c r="M28" s="70"/>
      <c r="N28" s="5"/>
      <c r="O28" s="1"/>
      <c r="R28" s="155"/>
      <c r="S28" s="130">
        <v>16</v>
      </c>
      <c r="T28" s="131">
        <v>2.7733333333333334</v>
      </c>
      <c r="U28" s="135">
        <v>2.95</v>
      </c>
      <c r="V28" s="238">
        <v>4.49</v>
      </c>
      <c r="W28" s="239"/>
      <c r="X28" s="240">
        <v>4.68</v>
      </c>
      <c r="Y28" s="208"/>
    </row>
    <row r="29" spans="1:25" s="22" customFormat="1" ht="11.45" customHeight="1">
      <c r="A29" s="156" t="s">
        <v>9</v>
      </c>
      <c r="B29" s="129">
        <v>17</v>
      </c>
      <c r="C29" s="128">
        <v>3.2233333333333332</v>
      </c>
      <c r="D29" s="134">
        <v>3.25</v>
      </c>
      <c r="E29" s="186">
        <v>4.67</v>
      </c>
      <c r="F29" s="349"/>
      <c r="G29" s="207">
        <f t="shared" si="0"/>
        <v>0.43692307692307697</v>
      </c>
      <c r="H29" s="435"/>
      <c r="I29" s="435"/>
      <c r="J29" s="435"/>
      <c r="K29" s="435"/>
      <c r="L29" s="435"/>
      <c r="M29" s="435" t="s">
        <v>25</v>
      </c>
      <c r="N29" s="436"/>
      <c r="O29" s="436"/>
      <c r="R29" s="156" t="s">
        <v>9</v>
      </c>
      <c r="S29" s="129">
        <v>17</v>
      </c>
      <c r="T29" s="128">
        <v>2.7766666666666668</v>
      </c>
      <c r="U29" s="134">
        <v>2.97</v>
      </c>
      <c r="V29" s="241">
        <v>4.58</v>
      </c>
      <c r="W29" s="236"/>
      <c r="X29" s="237">
        <v>4.67</v>
      </c>
      <c r="Y29" s="207"/>
    </row>
    <row r="30" spans="1:25" s="22" customFormat="1" ht="11.45" customHeight="1">
      <c r="A30" s="157"/>
      <c r="B30" s="129">
        <v>18</v>
      </c>
      <c r="C30" s="128">
        <v>3.2666666666666671</v>
      </c>
      <c r="D30" s="137">
        <v>3.29</v>
      </c>
      <c r="E30" s="188">
        <v>4.8099999999999996</v>
      </c>
      <c r="F30" s="357"/>
      <c r="G30" s="207">
        <f t="shared" si="0"/>
        <v>0.46200607902735547</v>
      </c>
      <c r="H30" s="70"/>
      <c r="I30" s="138"/>
      <c r="J30" s="70"/>
      <c r="K30" s="70"/>
      <c r="L30" s="70"/>
      <c r="M30" s="70"/>
      <c r="N30" s="5"/>
      <c r="O30" s="5"/>
      <c r="R30" s="157"/>
      <c r="S30" s="129">
        <v>18</v>
      </c>
      <c r="T30" s="128">
        <v>2.8000000000000003</v>
      </c>
      <c r="U30" s="137">
        <v>2.98</v>
      </c>
      <c r="V30" s="242">
        <v>4.66</v>
      </c>
      <c r="W30" s="243"/>
      <c r="X30" s="244">
        <v>4.6500000000000004</v>
      </c>
      <c r="Y30" s="207"/>
    </row>
    <row r="31" spans="1:25" s="22" customFormat="1" ht="11.45" customHeight="1">
      <c r="A31" s="91"/>
      <c r="B31" s="129">
        <v>19</v>
      </c>
      <c r="C31" s="128">
        <v>3.2666666666666671</v>
      </c>
      <c r="D31" s="139">
        <v>3.31</v>
      </c>
      <c r="E31" s="189">
        <v>4.91</v>
      </c>
      <c r="F31" s="358"/>
      <c r="G31" s="207">
        <f t="shared" si="0"/>
        <v>0.4833836858006042</v>
      </c>
      <c r="H31" s="84"/>
      <c r="I31" s="84"/>
      <c r="J31" s="70"/>
      <c r="K31" s="70"/>
      <c r="L31" s="70"/>
      <c r="M31" s="70"/>
      <c r="N31" s="5"/>
      <c r="O31" s="5"/>
      <c r="R31" s="91"/>
      <c r="S31" s="129">
        <v>19</v>
      </c>
      <c r="T31" s="128">
        <v>2.8033333333333332</v>
      </c>
      <c r="U31" s="139">
        <v>3.01</v>
      </c>
      <c r="V31" s="245">
        <v>4.76</v>
      </c>
      <c r="W31" s="246"/>
      <c r="X31" s="247">
        <v>4.6399999999999997</v>
      </c>
      <c r="Y31" s="207"/>
    </row>
    <row r="32" spans="1:25" s="22" customFormat="1" ht="11.45" customHeight="1">
      <c r="A32" s="154"/>
      <c r="B32" s="129">
        <v>20</v>
      </c>
      <c r="C32" s="128">
        <v>3.2766666666666668</v>
      </c>
      <c r="D32" s="140">
        <v>3.33</v>
      </c>
      <c r="E32" s="190">
        <v>4.9400000000000004</v>
      </c>
      <c r="F32" s="359"/>
      <c r="G32" s="207">
        <f t="shared" si="0"/>
        <v>0.48348348348348358</v>
      </c>
      <c r="H32" s="84"/>
      <c r="I32" s="84"/>
      <c r="J32" s="141"/>
      <c r="K32" s="70"/>
      <c r="L32" s="70"/>
      <c r="M32" s="70"/>
      <c r="N32" s="5"/>
      <c r="O32" s="5"/>
      <c r="R32" s="154"/>
      <c r="S32" s="129">
        <v>20</v>
      </c>
      <c r="T32" s="128">
        <v>2.8333333333333335</v>
      </c>
      <c r="U32" s="140">
        <v>3</v>
      </c>
      <c r="V32" s="248">
        <v>4.8</v>
      </c>
      <c r="W32" s="249"/>
      <c r="X32" s="250">
        <v>4.6399999999999997</v>
      </c>
      <c r="Y32" s="207"/>
    </row>
    <row r="33" spans="1:25" s="22" customFormat="1" ht="11.45" customHeight="1">
      <c r="A33" s="155"/>
      <c r="B33" s="130">
        <v>21</v>
      </c>
      <c r="C33" s="128">
        <v>3.3266666666666667</v>
      </c>
      <c r="D33" s="142">
        <v>3.33</v>
      </c>
      <c r="E33" s="191">
        <v>4.99</v>
      </c>
      <c r="F33" s="347"/>
      <c r="G33" s="208">
        <f t="shared" si="0"/>
        <v>0.49849849849849859</v>
      </c>
      <c r="H33" s="84"/>
      <c r="I33" s="84"/>
      <c r="J33" s="141"/>
      <c r="K33" s="70"/>
      <c r="L33" s="70"/>
      <c r="M33" s="70"/>
      <c r="N33" s="5"/>
      <c r="O33" s="5"/>
      <c r="R33" s="155"/>
      <c r="S33" s="130">
        <v>21</v>
      </c>
      <c r="T33" s="128">
        <v>2.8766666666666665</v>
      </c>
      <c r="U33" s="142">
        <v>3.11</v>
      </c>
      <c r="V33" s="251">
        <v>4.82</v>
      </c>
      <c r="W33" s="252"/>
      <c r="X33" s="253">
        <v>4.6500000000000004</v>
      </c>
      <c r="Y33" s="208"/>
    </row>
    <row r="34" spans="1:25" s="22" customFormat="1" ht="11.45" customHeight="1">
      <c r="A34" s="154" t="s">
        <v>10</v>
      </c>
      <c r="B34" s="127">
        <v>22</v>
      </c>
      <c r="C34" s="132">
        <v>3.3366666666666664</v>
      </c>
      <c r="D34" s="143">
        <v>3.37</v>
      </c>
      <c r="E34" s="192">
        <v>4.9800000000000004</v>
      </c>
      <c r="F34" s="348"/>
      <c r="G34" s="209">
        <f t="shared" si="0"/>
        <v>0.4777448071216619</v>
      </c>
      <c r="H34" s="144"/>
      <c r="I34" s="144"/>
      <c r="J34" s="144"/>
      <c r="K34" s="145"/>
      <c r="L34" s="70"/>
      <c r="M34" s="70"/>
      <c r="N34" s="5"/>
      <c r="O34" s="5"/>
      <c r="R34" s="154" t="s">
        <v>10</v>
      </c>
      <c r="S34" s="127">
        <v>22</v>
      </c>
      <c r="T34" s="132">
        <v>2.8866666666666667</v>
      </c>
      <c r="U34" s="143">
        <v>3.05</v>
      </c>
      <c r="V34" s="248">
        <v>4.83</v>
      </c>
      <c r="W34" s="249"/>
      <c r="X34" s="250">
        <v>4.68</v>
      </c>
      <c r="Y34" s="209"/>
    </row>
    <row r="35" spans="1:25" s="22" customFormat="1" ht="11.45" customHeight="1">
      <c r="A35" s="154"/>
      <c r="B35" s="129">
        <v>23</v>
      </c>
      <c r="C35" s="128">
        <v>3.3566666666666669</v>
      </c>
      <c r="D35" s="140">
        <v>3.37</v>
      </c>
      <c r="E35" s="190">
        <v>4.99</v>
      </c>
      <c r="F35" s="359"/>
      <c r="G35" s="207">
        <f t="shared" si="0"/>
        <v>0.48071216617210677</v>
      </c>
      <c r="H35" s="141"/>
      <c r="I35" s="141"/>
      <c r="J35" s="141"/>
      <c r="K35" s="70"/>
      <c r="L35" s="70"/>
      <c r="M35" s="70"/>
      <c r="N35" s="5"/>
      <c r="O35" s="5"/>
      <c r="R35" s="154"/>
      <c r="S35" s="129">
        <v>23</v>
      </c>
      <c r="T35" s="128">
        <v>2.9066666666666667</v>
      </c>
      <c r="U35" s="140">
        <v>3.1</v>
      </c>
      <c r="V35" s="248">
        <v>4.87</v>
      </c>
      <c r="W35" s="249"/>
      <c r="X35" s="250">
        <v>4.6900000000000004</v>
      </c>
      <c r="Y35" s="207"/>
    </row>
    <row r="36" spans="1:25" s="22" customFormat="1" ht="11.45" customHeight="1">
      <c r="A36" s="154"/>
      <c r="B36" s="129">
        <v>24</v>
      </c>
      <c r="C36" s="128">
        <v>3.3200000000000003</v>
      </c>
      <c r="D36" s="140">
        <v>3.39</v>
      </c>
      <c r="E36" s="190">
        <v>4.99</v>
      </c>
      <c r="F36" s="359"/>
      <c r="G36" s="207">
        <f t="shared" si="0"/>
        <v>0.471976401179941</v>
      </c>
      <c r="H36" s="146"/>
      <c r="I36" s="146"/>
      <c r="J36" s="146"/>
      <c r="K36" s="147"/>
      <c r="L36" s="70"/>
      <c r="M36" s="70"/>
      <c r="N36" s="5"/>
      <c r="O36" s="5"/>
      <c r="R36" s="154"/>
      <c r="S36" s="129">
        <v>24</v>
      </c>
      <c r="T36" s="128">
        <v>2.9</v>
      </c>
      <c r="U36" s="140">
        <v>3.1</v>
      </c>
      <c r="V36" s="248">
        <v>4.8499999999999996</v>
      </c>
      <c r="W36" s="249"/>
      <c r="X36" s="250">
        <v>4.7300000000000004</v>
      </c>
      <c r="Y36" s="207"/>
    </row>
    <row r="37" spans="1:25" s="22" customFormat="1" ht="11.45" customHeight="1">
      <c r="A37" s="155"/>
      <c r="B37" s="130">
        <v>25</v>
      </c>
      <c r="C37" s="131">
        <v>3.3233333333333337</v>
      </c>
      <c r="D37" s="142">
        <v>3.39</v>
      </c>
      <c r="E37" s="191">
        <v>5</v>
      </c>
      <c r="F37" s="347"/>
      <c r="G37" s="208">
        <f t="shared" si="0"/>
        <v>0.47492625368731556</v>
      </c>
      <c r="H37" s="65"/>
      <c r="I37" s="141"/>
      <c r="J37" s="141"/>
      <c r="K37" s="70"/>
      <c r="L37" s="70"/>
      <c r="M37" s="70"/>
      <c r="N37" s="5"/>
      <c r="O37" s="5"/>
      <c r="R37" s="155"/>
      <c r="S37" s="130">
        <v>25</v>
      </c>
      <c r="T37" s="131">
        <v>2.9</v>
      </c>
      <c r="U37" s="142">
        <v>3.1</v>
      </c>
      <c r="V37" s="251">
        <v>4.83</v>
      </c>
      <c r="W37" s="252"/>
      <c r="X37" s="253">
        <v>4.7</v>
      </c>
      <c r="Y37" s="208"/>
    </row>
    <row r="38" spans="1:25" s="22" customFormat="1" ht="18" customHeight="1">
      <c r="A38" s="154" t="s">
        <v>27</v>
      </c>
      <c r="B38" s="129">
        <v>26</v>
      </c>
      <c r="C38" s="128">
        <v>3.3266666666666667</v>
      </c>
      <c r="D38" s="140">
        <v>3.4</v>
      </c>
      <c r="E38" s="190">
        <v>4.9800000000000004</v>
      </c>
      <c r="F38" s="359"/>
      <c r="G38" s="209">
        <f t="shared" si="0"/>
        <v>0.4647058823529413</v>
      </c>
      <c r="H38" s="141"/>
      <c r="I38" s="141"/>
      <c r="K38" s="83"/>
      <c r="L38" s="83"/>
      <c r="M38" s="83"/>
      <c r="N38" s="6"/>
      <c r="O38" s="6"/>
      <c r="R38" s="154" t="s">
        <v>27</v>
      </c>
      <c r="S38" s="129">
        <v>26</v>
      </c>
      <c r="T38" s="128">
        <v>2.9133333333333336</v>
      </c>
      <c r="U38" s="140">
        <v>3.12</v>
      </c>
      <c r="V38" s="248">
        <v>4.8099999999999996</v>
      </c>
      <c r="W38" s="249"/>
      <c r="X38" s="250">
        <v>4.6900000000000004</v>
      </c>
      <c r="Y38" s="209"/>
    </row>
    <row r="39" spans="1:25" s="22" customFormat="1" ht="11.45" customHeight="1">
      <c r="A39" s="154"/>
      <c r="B39" s="129">
        <v>27</v>
      </c>
      <c r="C39" s="128">
        <v>3.35</v>
      </c>
      <c r="D39" s="140">
        <v>3.42</v>
      </c>
      <c r="E39" s="190">
        <v>5</v>
      </c>
      <c r="F39" s="359"/>
      <c r="G39" s="207">
        <f t="shared" si="0"/>
        <v>0.46198830409356728</v>
      </c>
      <c r="H39" s="70"/>
      <c r="I39" s="138"/>
      <c r="J39" s="148"/>
      <c r="K39" s="70"/>
      <c r="L39" s="70"/>
      <c r="M39" s="70"/>
      <c r="N39" s="5"/>
      <c r="O39" s="5"/>
      <c r="R39" s="154"/>
      <c r="S39" s="129">
        <v>27</v>
      </c>
      <c r="T39" s="128">
        <v>2.9133333333333336</v>
      </c>
      <c r="U39" s="140">
        <v>3.12</v>
      </c>
      <c r="V39" s="248">
        <v>4.8099999999999996</v>
      </c>
      <c r="W39" s="249"/>
      <c r="X39" s="250">
        <v>4.6500000000000004</v>
      </c>
      <c r="Y39" s="207"/>
    </row>
    <row r="40" spans="1:25" s="22" customFormat="1" ht="11.45" customHeight="1">
      <c r="A40" s="154"/>
      <c r="B40" s="129">
        <v>28</v>
      </c>
      <c r="C40" s="128">
        <v>3.34</v>
      </c>
      <c r="D40" s="140">
        <v>3.45</v>
      </c>
      <c r="E40" s="190">
        <v>5</v>
      </c>
      <c r="F40" s="359"/>
      <c r="G40" s="207">
        <f t="shared" si="0"/>
        <v>0.44927536231884058</v>
      </c>
      <c r="H40" s="70"/>
      <c r="I40" s="70"/>
      <c r="J40" s="148"/>
      <c r="K40" s="70"/>
      <c r="L40" s="70"/>
      <c r="M40" s="70"/>
      <c r="N40" s="5"/>
      <c r="O40" s="5"/>
      <c r="R40" s="154"/>
      <c r="S40" s="129">
        <v>28</v>
      </c>
      <c r="T40" s="128">
        <v>2.91</v>
      </c>
      <c r="U40" s="140">
        <v>3.14</v>
      </c>
      <c r="V40" s="248">
        <v>4.8099999999999996</v>
      </c>
      <c r="W40" s="249"/>
      <c r="X40" s="250">
        <v>0</v>
      </c>
      <c r="Y40" s="207"/>
    </row>
    <row r="41" spans="1:25" s="22" customFormat="1" ht="15" customHeight="1">
      <c r="A41" s="154"/>
      <c r="B41" s="129">
        <v>29</v>
      </c>
      <c r="C41" s="128">
        <v>3.3466666666666671</v>
      </c>
      <c r="D41" s="140">
        <v>3.45</v>
      </c>
      <c r="E41" s="190">
        <v>5.0199999999999996</v>
      </c>
      <c r="F41" s="359"/>
      <c r="G41" s="207">
        <f t="shared" si="0"/>
        <v>0.45507246376811583</v>
      </c>
      <c r="H41" s="70"/>
      <c r="I41" s="124" t="s">
        <v>107</v>
      </c>
      <c r="J41" s="70"/>
      <c r="K41" s="70"/>
      <c r="L41" s="70"/>
      <c r="M41" s="70"/>
      <c r="N41" s="5"/>
      <c r="O41" s="5"/>
      <c r="R41" s="154"/>
      <c r="S41" s="129">
        <v>29</v>
      </c>
      <c r="T41" s="128">
        <v>2.9033333333333329</v>
      </c>
      <c r="U41" s="140">
        <v>3.16</v>
      </c>
      <c r="V41" s="248">
        <v>4.82</v>
      </c>
      <c r="W41" s="249"/>
      <c r="X41" s="250">
        <v>4.59</v>
      </c>
      <c r="Y41" s="207"/>
    </row>
    <row r="42" spans="1:25" s="22" customFormat="1" ht="11.45" customHeight="1">
      <c r="A42" s="155"/>
      <c r="B42" s="130">
        <v>30</v>
      </c>
      <c r="C42" s="128">
        <v>3.3533333333333335</v>
      </c>
      <c r="D42" s="142">
        <v>3.47</v>
      </c>
      <c r="E42" s="347"/>
      <c r="F42" s="347"/>
      <c r="G42" s="208"/>
      <c r="H42" s="141"/>
      <c r="J42" s="70"/>
      <c r="K42" s="70"/>
      <c r="L42" s="70"/>
      <c r="M42" s="70"/>
      <c r="N42" s="5"/>
      <c r="O42" s="5"/>
      <c r="R42" s="155"/>
      <c r="S42" s="130">
        <v>30</v>
      </c>
      <c r="T42" s="128">
        <v>2.8933333333333331</v>
      </c>
      <c r="U42" s="142">
        <v>3.19</v>
      </c>
      <c r="V42" s="254"/>
      <c r="W42" s="253">
        <v>4.84</v>
      </c>
      <c r="X42" s="253">
        <v>0</v>
      </c>
      <c r="Y42" s="372"/>
    </row>
    <row r="43" spans="1:25" s="22" customFormat="1" ht="15.6" customHeight="1">
      <c r="A43" s="154" t="s">
        <v>28</v>
      </c>
      <c r="B43" s="127">
        <v>31</v>
      </c>
      <c r="C43" s="132">
        <v>3.3166666666666664</v>
      </c>
      <c r="D43" s="143">
        <v>3.48</v>
      </c>
      <c r="E43" s="348"/>
      <c r="F43" s="348"/>
      <c r="G43" s="209"/>
      <c r="H43" s="141"/>
      <c r="I43" s="361" t="s">
        <v>103</v>
      </c>
      <c r="J43" s="141"/>
      <c r="K43" s="70"/>
      <c r="L43" s="70"/>
      <c r="M43" s="70"/>
      <c r="N43" s="5"/>
      <c r="O43" s="5"/>
      <c r="R43" s="154" t="s">
        <v>28</v>
      </c>
      <c r="S43" s="127">
        <v>31</v>
      </c>
      <c r="T43" s="132">
        <v>2.8699999999999997</v>
      </c>
      <c r="U43" s="143">
        <v>3.2</v>
      </c>
      <c r="V43" s="255"/>
      <c r="W43" s="250">
        <v>4.8499999999999996</v>
      </c>
      <c r="X43" s="250">
        <v>4.54</v>
      </c>
      <c r="Y43" s="211">
        <f>X43/W43-1</f>
        <v>-6.391752577319576E-2</v>
      </c>
    </row>
    <row r="44" spans="1:25" s="22" customFormat="1" ht="11.45" customHeight="1">
      <c r="A44" s="154"/>
      <c r="B44" s="129">
        <v>32</v>
      </c>
      <c r="C44" s="128">
        <v>3.3000000000000003</v>
      </c>
      <c r="D44" s="134">
        <v>3.5</v>
      </c>
      <c r="E44" s="349"/>
      <c r="F44" s="349"/>
      <c r="G44" s="207"/>
      <c r="H44" s="73"/>
      <c r="I44" s="73"/>
      <c r="J44" s="73"/>
      <c r="K44" s="73"/>
      <c r="L44" s="73"/>
      <c r="M44" s="73"/>
      <c r="N44" s="1"/>
      <c r="O44" s="1"/>
      <c r="R44" s="154"/>
      <c r="S44" s="129">
        <v>32</v>
      </c>
      <c r="T44" s="128">
        <v>2.86</v>
      </c>
      <c r="U44" s="134">
        <v>3.22</v>
      </c>
      <c r="V44" s="256"/>
      <c r="W44" s="237">
        <v>4.83</v>
      </c>
      <c r="X44" s="237">
        <v>4.5599999999999996</v>
      </c>
      <c r="Y44" s="101">
        <f>X44/W44-1</f>
        <v>-5.5900621118012528E-2</v>
      </c>
    </row>
    <row r="45" spans="1:25" s="22" customFormat="1" ht="11.45" customHeight="1">
      <c r="A45" s="154"/>
      <c r="B45" s="129">
        <v>33</v>
      </c>
      <c r="C45" s="128">
        <v>3.3033333333333332</v>
      </c>
      <c r="D45" s="134">
        <v>3.53</v>
      </c>
      <c r="E45" s="349"/>
      <c r="F45" s="349"/>
      <c r="G45" s="207"/>
      <c r="H45" s="70"/>
      <c r="I45" s="70"/>
      <c r="J45" s="148"/>
      <c r="K45" s="73"/>
      <c r="L45" s="73"/>
      <c r="M45" s="73"/>
      <c r="N45" s="1"/>
      <c r="O45" s="1"/>
      <c r="R45" s="154"/>
      <c r="S45" s="129">
        <v>33</v>
      </c>
      <c r="T45" s="128">
        <v>2.8566666666666669</v>
      </c>
      <c r="U45" s="134">
        <v>3.25</v>
      </c>
      <c r="V45" s="256"/>
      <c r="W45" s="237">
        <v>4.8499999999999996</v>
      </c>
      <c r="X45" s="237">
        <v>0</v>
      </c>
      <c r="Y45" s="101"/>
    </row>
    <row r="46" spans="1:25" s="22" customFormat="1" ht="11.45" customHeight="1">
      <c r="A46" s="154"/>
      <c r="B46" s="129">
        <v>34</v>
      </c>
      <c r="C46" s="128">
        <v>3.2933333333333334</v>
      </c>
      <c r="D46" s="134">
        <v>3.53</v>
      </c>
      <c r="E46" s="349"/>
      <c r="F46" s="349"/>
      <c r="G46" s="207"/>
      <c r="H46" s="73"/>
      <c r="I46" s="73"/>
      <c r="J46" s="73"/>
      <c r="K46" s="73"/>
      <c r="L46" s="73"/>
      <c r="M46" s="73"/>
      <c r="N46" s="1"/>
      <c r="O46" s="1"/>
      <c r="R46" s="154"/>
      <c r="S46" s="129">
        <v>34</v>
      </c>
      <c r="T46" s="128">
        <v>2.8666666666666667</v>
      </c>
      <c r="U46" s="134">
        <v>3.26</v>
      </c>
      <c r="V46" s="256"/>
      <c r="W46" s="237">
        <v>4.87</v>
      </c>
      <c r="X46" s="237">
        <v>4.57</v>
      </c>
      <c r="Y46" s="101">
        <f t="shared" ref="Y46:Y63" si="1">X46/W46-1</f>
        <v>-6.1601642710472193E-2</v>
      </c>
    </row>
    <row r="47" spans="1:25" s="22" customFormat="1" ht="11.45" customHeight="1">
      <c r="A47" s="155"/>
      <c r="B47" s="130">
        <v>35</v>
      </c>
      <c r="C47" s="131">
        <v>3.2866666666666666</v>
      </c>
      <c r="D47" s="149">
        <v>3.57</v>
      </c>
      <c r="E47" s="350"/>
      <c r="F47" s="350"/>
      <c r="G47" s="208"/>
      <c r="H47" s="73"/>
      <c r="I47" s="73"/>
      <c r="J47" s="73"/>
      <c r="K47" s="73"/>
      <c r="L47" s="73"/>
      <c r="M47" s="73"/>
      <c r="N47" s="1"/>
      <c r="O47" s="1"/>
      <c r="R47" s="155"/>
      <c r="S47" s="130">
        <v>35</v>
      </c>
      <c r="T47" s="131">
        <v>2.8733333333333335</v>
      </c>
      <c r="U47" s="149">
        <v>3.27</v>
      </c>
      <c r="V47" s="257"/>
      <c r="W47" s="258">
        <v>4.8600000000000003</v>
      </c>
      <c r="X47" s="258">
        <v>4.67</v>
      </c>
      <c r="Y47" s="210">
        <f t="shared" si="1"/>
        <v>-3.9094650205761416E-2</v>
      </c>
    </row>
    <row r="48" spans="1:25" s="22" customFormat="1" ht="11.45" customHeight="1">
      <c r="A48" s="154" t="s">
        <v>29</v>
      </c>
      <c r="B48" s="129">
        <v>36</v>
      </c>
      <c r="C48" s="128">
        <v>3.2933333333333334</v>
      </c>
      <c r="D48" s="134">
        <v>3.58</v>
      </c>
      <c r="E48" s="349"/>
      <c r="F48" s="349"/>
      <c r="G48" s="207"/>
      <c r="H48" s="141"/>
      <c r="I48" s="141"/>
      <c r="J48" s="141"/>
      <c r="K48" s="73"/>
      <c r="L48" s="73"/>
      <c r="M48" s="73"/>
      <c r="N48" s="1"/>
      <c r="O48" s="1"/>
      <c r="R48" s="154" t="s">
        <v>29</v>
      </c>
      <c r="S48" s="129">
        <v>36</v>
      </c>
      <c r="T48" s="128">
        <v>2.8666666666666671</v>
      </c>
      <c r="U48" s="134">
        <v>3.27</v>
      </c>
      <c r="V48" s="256"/>
      <c r="W48" s="237">
        <v>4.8600000000000003</v>
      </c>
      <c r="X48" s="237">
        <v>4.66</v>
      </c>
      <c r="Y48" s="101">
        <f t="shared" si="1"/>
        <v>-4.1152263374485631E-2</v>
      </c>
    </row>
    <row r="49" spans="1:25" s="22" customFormat="1" ht="11.45" customHeight="1">
      <c r="A49" s="154"/>
      <c r="B49" s="129">
        <v>37</v>
      </c>
      <c r="C49" s="128">
        <v>3.3366666666666664</v>
      </c>
      <c r="D49" s="134">
        <v>3.57</v>
      </c>
      <c r="E49" s="349"/>
      <c r="F49" s="349"/>
      <c r="G49" s="207"/>
      <c r="H49" s="73"/>
      <c r="I49" s="73"/>
      <c r="J49" s="73"/>
      <c r="K49" s="73"/>
      <c r="L49" s="73"/>
      <c r="M49" s="73"/>
      <c r="N49" s="1"/>
      <c r="O49" s="1"/>
      <c r="R49" s="154"/>
      <c r="S49" s="129">
        <v>37</v>
      </c>
      <c r="T49" s="128">
        <v>2.8633333333333333</v>
      </c>
      <c r="U49" s="134">
        <v>3.28</v>
      </c>
      <c r="V49" s="256"/>
      <c r="W49" s="237">
        <v>4.8600000000000003</v>
      </c>
      <c r="X49" s="237">
        <v>4.6900000000000004</v>
      </c>
      <c r="Y49" s="101">
        <f t="shared" si="1"/>
        <v>-3.4979423868312765E-2</v>
      </c>
    </row>
    <row r="50" spans="1:25" s="22" customFormat="1" ht="11.45" customHeight="1">
      <c r="A50" s="154"/>
      <c r="B50" s="129">
        <v>38</v>
      </c>
      <c r="C50" s="128">
        <v>3.27</v>
      </c>
      <c r="D50" s="134">
        <v>3.57</v>
      </c>
      <c r="E50" s="349"/>
      <c r="F50" s="349"/>
      <c r="G50" s="207"/>
      <c r="H50" s="70"/>
      <c r="I50" s="70"/>
      <c r="J50" s="148"/>
      <c r="K50" s="73"/>
      <c r="L50" s="73"/>
      <c r="M50" s="73"/>
      <c r="N50" s="1"/>
      <c r="O50" s="1"/>
      <c r="R50" s="154"/>
      <c r="S50" s="129">
        <v>38</v>
      </c>
      <c r="T50" s="128">
        <v>2.8699999999999997</v>
      </c>
      <c r="U50" s="134">
        <v>3.28</v>
      </c>
      <c r="V50" s="256"/>
      <c r="W50" s="237">
        <v>4.8600000000000003</v>
      </c>
      <c r="X50" s="237">
        <v>4.66</v>
      </c>
      <c r="Y50" s="101">
        <f t="shared" si="1"/>
        <v>-4.1152263374485631E-2</v>
      </c>
    </row>
    <row r="51" spans="1:25" s="22" customFormat="1" ht="11.45" customHeight="1">
      <c r="A51" s="154"/>
      <c r="B51" s="129">
        <v>39</v>
      </c>
      <c r="C51" s="128">
        <v>3.2866666666666666</v>
      </c>
      <c r="D51" s="134">
        <v>3.6</v>
      </c>
      <c r="E51" s="349"/>
      <c r="F51" s="349"/>
      <c r="G51" s="207"/>
      <c r="H51" s="73"/>
      <c r="I51" s="73"/>
      <c r="J51" s="73"/>
      <c r="K51" s="73"/>
      <c r="L51" s="73"/>
      <c r="M51" s="73"/>
      <c r="N51" s="1"/>
      <c r="O51" s="1"/>
      <c r="R51" s="154"/>
      <c r="S51" s="129">
        <v>39</v>
      </c>
      <c r="T51" s="128">
        <v>2.8466666666666662</v>
      </c>
      <c r="U51" s="134">
        <v>3.29</v>
      </c>
      <c r="V51" s="256"/>
      <c r="W51" s="237">
        <v>4.83</v>
      </c>
      <c r="X51" s="237">
        <v>0</v>
      </c>
      <c r="Y51" s="101"/>
    </row>
    <row r="52" spans="1:25" s="22" customFormat="1" ht="11.45" customHeight="1">
      <c r="A52" s="155"/>
      <c r="B52" s="130">
        <v>40</v>
      </c>
      <c r="C52" s="128">
        <v>3.2466666666666666</v>
      </c>
      <c r="D52" s="149">
        <v>3.58</v>
      </c>
      <c r="E52" s="350"/>
      <c r="F52" s="350"/>
      <c r="G52" s="208"/>
      <c r="H52" s="73"/>
      <c r="I52" s="73"/>
      <c r="J52" s="73"/>
      <c r="K52" s="73"/>
      <c r="L52" s="73"/>
      <c r="M52" s="73"/>
      <c r="N52" s="1"/>
      <c r="O52" s="1"/>
      <c r="R52" s="155"/>
      <c r="S52" s="130">
        <v>40</v>
      </c>
      <c r="T52" s="128">
        <v>2.8333333333333335</v>
      </c>
      <c r="U52" s="149">
        <v>3.32</v>
      </c>
      <c r="V52" s="257"/>
      <c r="W52" s="258">
        <v>4.8600000000000003</v>
      </c>
      <c r="X52" s="258">
        <v>4.5999999999999996</v>
      </c>
      <c r="Y52" s="210">
        <f t="shared" si="1"/>
        <v>-5.3497942386831365E-2</v>
      </c>
    </row>
    <row r="53" spans="1:25" s="22" customFormat="1" ht="11.45" customHeight="1">
      <c r="A53" s="154" t="s">
        <v>30</v>
      </c>
      <c r="B53" s="127">
        <v>41</v>
      </c>
      <c r="C53" s="132">
        <v>3.25</v>
      </c>
      <c r="D53" s="133">
        <v>3.57</v>
      </c>
      <c r="E53" s="351"/>
      <c r="F53" s="351"/>
      <c r="G53" s="209"/>
      <c r="H53" s="141"/>
      <c r="I53" s="141"/>
      <c r="J53" s="141"/>
      <c r="K53" s="73"/>
      <c r="L53" s="73"/>
      <c r="M53" s="73"/>
      <c r="N53" s="1"/>
      <c r="O53" s="1"/>
      <c r="R53" s="154" t="s">
        <v>30</v>
      </c>
      <c r="S53" s="127">
        <v>41</v>
      </c>
      <c r="T53" s="132">
        <v>2.813333333333333</v>
      </c>
      <c r="U53" s="133">
        <v>3.32</v>
      </c>
      <c r="V53" s="256"/>
      <c r="W53" s="237">
        <v>4.9000000000000004</v>
      </c>
      <c r="X53" s="237">
        <v>4.57</v>
      </c>
      <c r="Y53" s="211">
        <f t="shared" si="1"/>
        <v>-6.7346938775510234E-2</v>
      </c>
    </row>
    <row r="54" spans="1:25" s="22" customFormat="1" ht="11.45" customHeight="1">
      <c r="A54" s="154"/>
      <c r="B54" s="129">
        <v>42</v>
      </c>
      <c r="C54" s="128">
        <v>3.2099999999999995</v>
      </c>
      <c r="D54" s="134">
        <v>3.58</v>
      </c>
      <c r="E54" s="349"/>
      <c r="F54" s="349"/>
      <c r="G54" s="207"/>
      <c r="H54" s="141"/>
      <c r="I54" s="141"/>
      <c r="J54" s="148"/>
      <c r="K54" s="150"/>
      <c r="L54" s="73"/>
      <c r="M54" s="73"/>
      <c r="N54" s="1"/>
      <c r="O54" s="1"/>
      <c r="R54" s="154"/>
      <c r="S54" s="129">
        <v>42</v>
      </c>
      <c r="T54" s="128">
        <v>2.793333333333333</v>
      </c>
      <c r="U54" s="134">
        <v>3.31</v>
      </c>
      <c r="V54" s="256"/>
      <c r="W54" s="237">
        <v>4.9000000000000004</v>
      </c>
      <c r="X54" s="237">
        <v>4.5199999999999996</v>
      </c>
      <c r="Y54" s="101">
        <f t="shared" si="1"/>
        <v>-7.7551020408163418E-2</v>
      </c>
    </row>
    <row r="55" spans="1:25" s="22" customFormat="1" ht="11.45" customHeight="1">
      <c r="A55" s="154"/>
      <c r="B55" s="129">
        <v>43</v>
      </c>
      <c r="C55" s="128">
        <v>3.2066666666666666</v>
      </c>
      <c r="D55" s="134">
        <v>3.59</v>
      </c>
      <c r="E55" s="349"/>
      <c r="F55" s="349"/>
      <c r="G55" s="207"/>
      <c r="H55" s="73"/>
      <c r="I55" s="73"/>
      <c r="J55" s="73"/>
      <c r="K55" s="73"/>
      <c r="L55" s="73"/>
      <c r="M55" s="73"/>
      <c r="N55" s="1"/>
      <c r="O55" s="1"/>
      <c r="R55" s="154"/>
      <c r="S55" s="129">
        <v>43</v>
      </c>
      <c r="T55" s="128">
        <v>2.7633333333333332</v>
      </c>
      <c r="U55" s="134">
        <v>3.36</v>
      </c>
      <c r="V55" s="256"/>
      <c r="W55" s="237">
        <v>4.88</v>
      </c>
      <c r="X55" s="237">
        <v>4.4800000000000004</v>
      </c>
      <c r="Y55" s="101">
        <f t="shared" si="1"/>
        <v>-8.1967213114753967E-2</v>
      </c>
    </row>
    <row r="56" spans="1:25" s="22" customFormat="1" ht="11.45" customHeight="1">
      <c r="A56" s="155"/>
      <c r="B56" s="130">
        <v>44</v>
      </c>
      <c r="C56" s="131">
        <v>3.1799999999999997</v>
      </c>
      <c r="D56" s="149">
        <v>3.61</v>
      </c>
      <c r="E56" s="350"/>
      <c r="F56" s="350"/>
      <c r="G56" s="208"/>
      <c r="H56" s="73"/>
      <c r="I56" s="73"/>
      <c r="J56" s="73"/>
      <c r="K56" s="73"/>
      <c r="L56" s="73"/>
      <c r="M56" s="73"/>
      <c r="N56" s="1"/>
      <c r="O56" s="1"/>
      <c r="R56" s="155"/>
      <c r="S56" s="130">
        <v>44</v>
      </c>
      <c r="T56" s="131">
        <v>2.7333333333333329</v>
      </c>
      <c r="U56" s="149">
        <v>3.37</v>
      </c>
      <c r="V56" s="257"/>
      <c r="W56" s="258">
        <v>4.8600000000000003</v>
      </c>
      <c r="X56" s="258">
        <v>4.38</v>
      </c>
      <c r="Y56" s="210">
        <f t="shared" si="1"/>
        <v>-9.8765432098765538E-2</v>
      </c>
    </row>
    <row r="57" spans="1:25" s="22" customFormat="1" ht="11.45" customHeight="1">
      <c r="A57" s="154" t="s">
        <v>31</v>
      </c>
      <c r="B57" s="129">
        <v>45</v>
      </c>
      <c r="C57" s="128">
        <v>3.1433333333333331</v>
      </c>
      <c r="D57" s="134">
        <v>3.64</v>
      </c>
      <c r="E57" s="349"/>
      <c r="F57" s="349"/>
      <c r="G57" s="207"/>
      <c r="H57" s="141"/>
      <c r="I57" s="141"/>
      <c r="J57" s="141"/>
      <c r="K57" s="73"/>
      <c r="L57" s="73"/>
      <c r="M57" s="73"/>
      <c r="N57" s="1"/>
      <c r="O57" s="1"/>
      <c r="R57" s="154" t="s">
        <v>31</v>
      </c>
      <c r="S57" s="129">
        <v>45</v>
      </c>
      <c r="T57" s="128">
        <v>2.6999999999999997</v>
      </c>
      <c r="U57" s="134">
        <v>3.38</v>
      </c>
      <c r="V57" s="256"/>
      <c r="W57" s="237">
        <v>4.82</v>
      </c>
      <c r="X57" s="237">
        <v>4.28</v>
      </c>
      <c r="Y57" s="101">
        <f t="shared" si="1"/>
        <v>-0.11203319502074693</v>
      </c>
    </row>
    <row r="58" spans="1:25" s="22" customFormat="1" ht="11.45" customHeight="1">
      <c r="A58" s="154"/>
      <c r="B58" s="129">
        <v>46</v>
      </c>
      <c r="C58" s="128">
        <v>3.1366666666666667</v>
      </c>
      <c r="D58" s="134">
        <v>3.63</v>
      </c>
      <c r="E58" s="349"/>
      <c r="F58" s="349"/>
      <c r="G58" s="207"/>
      <c r="H58" s="141"/>
      <c r="I58" s="141"/>
      <c r="J58" s="148"/>
      <c r="K58" s="73"/>
      <c r="L58" s="73"/>
      <c r="M58" s="73"/>
      <c r="N58" s="1"/>
      <c r="O58" s="1"/>
      <c r="R58" s="154"/>
      <c r="S58" s="129">
        <v>46</v>
      </c>
      <c r="T58" s="128">
        <v>2.6866666666666661</v>
      </c>
      <c r="U58" s="134">
        <v>3.4</v>
      </c>
      <c r="V58" s="256"/>
      <c r="W58" s="237">
        <v>4.8</v>
      </c>
      <c r="X58" s="237">
        <v>4.16</v>
      </c>
      <c r="Y58" s="101">
        <f t="shared" si="1"/>
        <v>-0.1333333333333333</v>
      </c>
    </row>
    <row r="59" spans="1:25" s="22" customFormat="1" ht="11.45" customHeight="1">
      <c r="A59" s="154"/>
      <c r="B59" s="129">
        <v>47</v>
      </c>
      <c r="C59" s="128">
        <v>3.0866666666666664</v>
      </c>
      <c r="D59" s="134">
        <v>3.68</v>
      </c>
      <c r="E59" s="349"/>
      <c r="F59" s="349"/>
      <c r="G59" s="207"/>
      <c r="H59" s="73"/>
      <c r="I59" s="73"/>
      <c r="J59" s="73"/>
      <c r="K59" s="73"/>
      <c r="L59" s="73"/>
      <c r="M59" s="73"/>
      <c r="N59" s="1"/>
      <c r="O59" s="1"/>
      <c r="R59" s="154"/>
      <c r="S59" s="129">
        <v>47</v>
      </c>
      <c r="T59" s="128">
        <v>2.6733333333333333</v>
      </c>
      <c r="U59" s="134">
        <v>3.42</v>
      </c>
      <c r="V59" s="256"/>
      <c r="W59" s="237">
        <v>4.74</v>
      </c>
      <c r="X59" s="237">
        <v>4.07</v>
      </c>
      <c r="Y59" s="101">
        <f t="shared" si="1"/>
        <v>-0.14135021097046407</v>
      </c>
    </row>
    <row r="60" spans="1:25" s="22" customFormat="1" ht="11.45" customHeight="1">
      <c r="A60" s="155"/>
      <c r="B60" s="130">
        <v>48</v>
      </c>
      <c r="C60" s="128">
        <v>3.0999999999999996</v>
      </c>
      <c r="D60" s="134">
        <v>3.67</v>
      </c>
      <c r="E60" s="349"/>
      <c r="F60" s="349"/>
      <c r="G60" s="207"/>
      <c r="H60" s="73"/>
      <c r="I60" s="73"/>
      <c r="J60" s="73"/>
      <c r="K60" s="73"/>
      <c r="L60" s="73"/>
      <c r="M60" s="73"/>
      <c r="N60" s="1"/>
      <c r="O60" s="1"/>
      <c r="R60" s="155"/>
      <c r="S60" s="130">
        <v>48</v>
      </c>
      <c r="T60" s="128">
        <v>2.6533333333333329</v>
      </c>
      <c r="U60" s="134">
        <v>3.43</v>
      </c>
      <c r="V60" s="256"/>
      <c r="W60" s="237">
        <v>4.6900000000000004</v>
      </c>
      <c r="X60" s="237">
        <v>3.96</v>
      </c>
      <c r="Y60" s="101">
        <f t="shared" si="1"/>
        <v>-0.15565031982942434</v>
      </c>
    </row>
    <row r="61" spans="1:25" s="22" customFormat="1" ht="11.45" customHeight="1">
      <c r="A61" s="154" t="s">
        <v>32</v>
      </c>
      <c r="B61" s="127">
        <v>49</v>
      </c>
      <c r="C61" s="132">
        <v>3.0966666666666671</v>
      </c>
      <c r="D61" s="133">
        <v>3.66</v>
      </c>
      <c r="E61" s="351"/>
      <c r="F61" s="351"/>
      <c r="G61" s="209"/>
      <c r="H61" s="73"/>
      <c r="I61" s="73"/>
      <c r="J61" s="73"/>
      <c r="K61" s="73"/>
      <c r="L61" s="73"/>
      <c r="M61" s="73"/>
      <c r="N61" s="1"/>
      <c r="O61" s="1"/>
      <c r="R61" s="154" t="s">
        <v>32</v>
      </c>
      <c r="S61" s="127">
        <v>49</v>
      </c>
      <c r="T61" s="132">
        <v>2.65</v>
      </c>
      <c r="U61" s="133">
        <v>3.43</v>
      </c>
      <c r="V61" s="259"/>
      <c r="W61" s="260">
        <v>4.63</v>
      </c>
      <c r="X61" s="260">
        <v>3.88</v>
      </c>
      <c r="Y61" s="211">
        <f t="shared" si="1"/>
        <v>-0.16198704103671702</v>
      </c>
    </row>
    <row r="62" spans="1:25" s="22" customFormat="1" ht="11.45" customHeight="1">
      <c r="A62" s="154"/>
      <c r="B62" s="129">
        <v>50</v>
      </c>
      <c r="C62" s="128">
        <v>3.0966666666666662</v>
      </c>
      <c r="D62" s="134">
        <v>3.65</v>
      </c>
      <c r="E62" s="349"/>
      <c r="F62" s="349"/>
      <c r="G62" s="207"/>
      <c r="H62" s="65"/>
      <c r="I62" s="141"/>
      <c r="J62" s="148"/>
      <c r="K62" s="73"/>
      <c r="L62" s="73"/>
      <c r="M62" s="73"/>
      <c r="N62" s="1"/>
      <c r="O62" s="1"/>
      <c r="R62" s="154"/>
      <c r="S62" s="129">
        <v>50</v>
      </c>
      <c r="T62" s="128">
        <v>2.64</v>
      </c>
      <c r="U62" s="134">
        <v>3.4</v>
      </c>
      <c r="V62" s="256"/>
      <c r="W62" s="237">
        <v>4.6100000000000003</v>
      </c>
      <c r="X62" s="237">
        <v>3.86</v>
      </c>
      <c r="Y62" s="101">
        <f t="shared" si="1"/>
        <v>-0.16268980477223438</v>
      </c>
    </row>
    <row r="63" spans="1:25" s="22" customFormat="1" ht="11.45" customHeight="1">
      <c r="A63" s="154"/>
      <c r="B63" s="129">
        <v>51</v>
      </c>
      <c r="C63" s="128">
        <v>3.1</v>
      </c>
      <c r="D63" s="134">
        <v>3.68</v>
      </c>
      <c r="E63" s="349"/>
      <c r="F63" s="349"/>
      <c r="G63" s="153"/>
      <c r="H63" s="73"/>
      <c r="I63" s="73"/>
      <c r="J63" s="73"/>
      <c r="K63" s="73"/>
      <c r="L63" s="73"/>
      <c r="M63" s="73"/>
      <c r="N63" s="1"/>
      <c r="O63" s="1"/>
      <c r="R63" s="154"/>
      <c r="S63" s="129">
        <v>51</v>
      </c>
      <c r="T63" s="128">
        <v>2.65</v>
      </c>
      <c r="U63" s="134">
        <v>3.41</v>
      </c>
      <c r="V63" s="256"/>
      <c r="W63" s="237">
        <v>4.58</v>
      </c>
      <c r="X63" s="237">
        <v>3.85</v>
      </c>
      <c r="Y63" s="101">
        <f t="shared" si="1"/>
        <v>-0.15938864628820959</v>
      </c>
    </row>
    <row r="64" spans="1:25" s="13" customFormat="1" ht="11.45" customHeight="1">
      <c r="A64" s="158"/>
      <c r="B64" s="159">
        <v>52</v>
      </c>
      <c r="C64" s="160">
        <v>3.1366666666666667</v>
      </c>
      <c r="D64" s="161">
        <v>3.71</v>
      </c>
      <c r="E64" s="352"/>
      <c r="F64" s="352"/>
      <c r="G64" s="162"/>
      <c r="H64" s="73"/>
      <c r="I64" s="73"/>
      <c r="J64" s="73"/>
      <c r="K64" s="73"/>
      <c r="L64" s="73"/>
      <c r="M64" s="73"/>
      <c r="N64" s="1"/>
      <c r="O64" s="1"/>
      <c r="Q64" s="360"/>
      <c r="R64" s="158"/>
      <c r="S64" s="159">
        <v>52</v>
      </c>
      <c r="T64" s="160">
        <v>2.6633333333333336</v>
      </c>
      <c r="U64" s="161">
        <v>3.43</v>
      </c>
      <c r="V64" s="261"/>
      <c r="W64" s="262">
        <v>4.59</v>
      </c>
      <c r="X64" s="262"/>
      <c r="Y64" s="373"/>
    </row>
    <row r="65" spans="1:13" ht="15.75">
      <c r="A65" s="73"/>
      <c r="B65" s="151"/>
      <c r="C65" s="152"/>
      <c r="D65" s="152"/>
      <c r="E65" s="152"/>
      <c r="F65" s="152"/>
      <c r="G65" s="138"/>
      <c r="H65" s="73"/>
      <c r="I65" s="73"/>
      <c r="J65" s="73"/>
      <c r="K65" s="73"/>
      <c r="L65" s="73"/>
      <c r="M65" s="73"/>
    </row>
    <row r="66" spans="1:13" ht="15.75">
      <c r="A66" s="73" t="s">
        <v>33</v>
      </c>
      <c r="B66" s="116"/>
      <c r="C66" s="73"/>
      <c r="D66" s="73"/>
      <c r="E66" s="73"/>
      <c r="F66" s="73"/>
      <c r="G66" s="73"/>
      <c r="H66" s="73"/>
      <c r="I66" s="73"/>
      <c r="J66" s="73"/>
      <c r="K66" s="73"/>
      <c r="L66" s="73"/>
      <c r="M66" s="73"/>
    </row>
    <row r="67" spans="1:13" ht="15.75">
      <c r="A67" s="73"/>
      <c r="B67" s="116"/>
      <c r="C67" s="73"/>
      <c r="D67" s="73"/>
      <c r="E67" s="73"/>
      <c r="F67" s="73"/>
      <c r="G67" s="73"/>
      <c r="H67" s="73"/>
      <c r="I67" s="73"/>
      <c r="J67" s="73"/>
      <c r="K67" s="73"/>
      <c r="L67" s="73"/>
      <c r="M67" s="73"/>
    </row>
    <row r="68" spans="1:13" ht="15.75">
      <c r="I68" s="73" t="s">
        <v>26</v>
      </c>
    </row>
  </sheetData>
  <sheetProtection selectLockedCells="1" selectUnlockedCells="1"/>
  <mergeCells count="7">
    <mergeCell ref="H29:M29"/>
    <mergeCell ref="N29:O29"/>
    <mergeCell ref="R11:Y11"/>
    <mergeCell ref="A9:H9"/>
    <mergeCell ref="I1:J1"/>
    <mergeCell ref="A8:H8"/>
    <mergeCell ref="A11:H11"/>
  </mergeCells>
  <pageMargins left="0.2361111111111111" right="0.17430555555555555" top="0.2013888888888889" bottom="0.2326388888888889" header="0.51180555555555551" footer="0.51180555555555551"/>
  <pageSetup paperSize="9" scale="75" firstPageNumber="0"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X66"/>
  <sheetViews>
    <sheetView zoomScale="90" zoomScaleNormal="90" workbookViewId="0"/>
  </sheetViews>
  <sheetFormatPr baseColWidth="10" defaultColWidth="11.5703125" defaultRowHeight="12.75"/>
  <cols>
    <col min="1" max="1" width="24.5703125" style="1" customWidth="1"/>
    <col min="2" max="2" width="8.85546875" style="1" customWidth="1"/>
    <col min="3" max="3" width="9" style="1" customWidth="1"/>
    <col min="4" max="6" width="6.85546875" style="1" customWidth="1"/>
    <col min="7" max="7" width="10.28515625" style="1" customWidth="1"/>
    <col min="8" max="8" width="8.28515625" style="1" customWidth="1"/>
    <col min="9" max="14" width="11.5703125" style="1"/>
    <col min="15" max="15" width="8.5703125" style="1" customWidth="1"/>
    <col min="16" max="16" width="19.28515625" style="1" customWidth="1"/>
    <col min="17" max="17" width="10.42578125" style="1" customWidth="1"/>
    <col min="18" max="21" width="7" style="1" customWidth="1"/>
    <col min="22" max="22" width="8.5703125" style="1" customWidth="1"/>
    <col min="23" max="16384" width="11.5703125" style="1"/>
  </cols>
  <sheetData>
    <row r="3" spans="1:23" ht="15.75">
      <c r="M3" s="32" t="s">
        <v>35</v>
      </c>
      <c r="N3" s="32"/>
    </row>
    <row r="6" spans="1:23" s="73" customFormat="1" ht="15.75">
      <c r="Q6" s="74"/>
    </row>
    <row r="7" spans="1:23" s="76" customFormat="1" ht="18.75">
      <c r="A7" s="75" t="s">
        <v>36</v>
      </c>
      <c r="B7" s="75"/>
      <c r="Q7" s="77"/>
    </row>
    <row r="8" spans="1:23" s="73" customFormat="1" ht="13.15" customHeight="1"/>
    <row r="9" spans="1:23" s="73" customFormat="1" ht="12.6" customHeight="1">
      <c r="A9" s="417" t="s">
        <v>67</v>
      </c>
      <c r="B9" s="417"/>
      <c r="C9" s="417"/>
      <c r="D9" s="417"/>
      <c r="E9" s="417"/>
      <c r="F9" s="417"/>
      <c r="G9" s="417"/>
      <c r="I9" s="440"/>
      <c r="J9" s="440"/>
      <c r="K9" s="440"/>
      <c r="L9" s="440"/>
      <c r="M9" s="440"/>
      <c r="N9" s="98"/>
      <c r="P9" s="417" t="s">
        <v>67</v>
      </c>
      <c r="Q9" s="417"/>
      <c r="R9" s="417"/>
      <c r="S9" s="417"/>
      <c r="T9" s="417"/>
      <c r="U9" s="417"/>
      <c r="V9" s="417"/>
    </row>
    <row r="10" spans="1:23" s="70" customFormat="1" ht="34.15" customHeight="1">
      <c r="A10" s="417" t="s">
        <v>50</v>
      </c>
      <c r="B10" s="417"/>
      <c r="C10" s="417"/>
      <c r="D10" s="417"/>
      <c r="E10" s="417"/>
      <c r="F10" s="417"/>
      <c r="G10" s="417"/>
      <c r="I10" s="418" t="str">
        <f>CONCATENATE("Evolution des volumes de"," ",A9," abattus : ",TEXT(T28,"0,0%")," entre 2021 et 2022")</f>
        <v>Evolution des volumes de Total génisses abattus : 0,3% entre 2021 et 2022</v>
      </c>
      <c r="J10" s="418"/>
      <c r="K10" s="418"/>
      <c r="L10" s="418"/>
      <c r="M10" s="418"/>
      <c r="N10" s="418"/>
      <c r="O10" s="418"/>
      <c r="P10" s="80" t="s">
        <v>51</v>
      </c>
      <c r="Q10" s="81"/>
      <c r="R10" s="82"/>
      <c r="S10" s="82"/>
      <c r="T10" s="82"/>
      <c r="U10" s="82"/>
      <c r="V10" s="82"/>
    </row>
    <row r="11" spans="1:23" s="5" customFormat="1" ht="17.45" customHeight="1">
      <c r="C11" s="6"/>
      <c r="D11" s="6"/>
      <c r="E11" s="6"/>
      <c r="F11" s="6"/>
      <c r="I11" s="418" t="str">
        <f>CONCATENATE(TEXT(V28,"0,0%"), " de janvier à novembre entre 2022 et 2023")</f>
        <v>-7,7% de janvier à novembre entre 2022 et 2023</v>
      </c>
      <c r="J11" s="418"/>
      <c r="K11" s="418"/>
      <c r="L11" s="418"/>
      <c r="M11" s="418"/>
      <c r="N11" s="418"/>
      <c r="O11" s="418"/>
      <c r="R11" s="6"/>
      <c r="S11" s="6"/>
      <c r="T11" s="6"/>
      <c r="U11" s="6"/>
    </row>
    <row r="12" spans="1:23" s="5" customFormat="1" ht="14.85" customHeight="1">
      <c r="A12" s="423" t="s">
        <v>3</v>
      </c>
      <c r="B12" s="421" t="s">
        <v>41</v>
      </c>
      <c r="C12" s="421">
        <v>2020</v>
      </c>
      <c r="D12" s="421">
        <v>2021</v>
      </c>
      <c r="E12" s="421">
        <v>2022</v>
      </c>
      <c r="F12" s="421">
        <v>2023</v>
      </c>
      <c r="G12" s="428" t="s">
        <v>44</v>
      </c>
      <c r="P12" s="423" t="s">
        <v>42</v>
      </c>
      <c r="Q12" s="421" t="s">
        <v>41</v>
      </c>
      <c r="R12" s="421">
        <v>2020</v>
      </c>
      <c r="S12" s="421">
        <v>2021</v>
      </c>
      <c r="T12" s="421">
        <v>2022</v>
      </c>
      <c r="U12" s="421">
        <v>2023</v>
      </c>
      <c r="V12" s="428" t="s">
        <v>44</v>
      </c>
    </row>
    <row r="13" spans="1:23" s="5" customFormat="1" ht="18.600000000000001" customHeight="1">
      <c r="A13" s="424"/>
      <c r="B13" s="422"/>
      <c r="C13" s="422"/>
      <c r="D13" s="422"/>
      <c r="E13" s="422"/>
      <c r="F13" s="422"/>
      <c r="G13" s="429"/>
      <c r="I13" s="434"/>
      <c r="J13" s="434"/>
      <c r="K13" s="434"/>
      <c r="P13" s="424"/>
      <c r="Q13" s="422"/>
      <c r="R13" s="422"/>
      <c r="S13" s="422"/>
      <c r="T13" s="422"/>
      <c r="U13" s="422"/>
      <c r="V13" s="429"/>
    </row>
    <row r="14" spans="1:23" s="5" customFormat="1">
      <c r="A14" s="91" t="s">
        <v>5</v>
      </c>
      <c r="B14" s="72">
        <v>2.8675999999999999</v>
      </c>
      <c r="C14" s="72">
        <v>3.3119999999999998</v>
      </c>
      <c r="D14" s="72">
        <v>3.008</v>
      </c>
      <c r="E14" s="72">
        <v>3.0870000000000002</v>
      </c>
      <c r="F14" s="72">
        <v>3.0489999999999999</v>
      </c>
      <c r="G14" s="101">
        <f>F14/E14-1</f>
        <v>-1.2309685779073654E-2</v>
      </c>
      <c r="H14" s="33"/>
      <c r="O14" s="11"/>
      <c r="P14" s="91" t="s">
        <v>5</v>
      </c>
      <c r="Q14" s="113">
        <v>1032.2357999999999</v>
      </c>
      <c r="R14" s="113">
        <v>1193.683</v>
      </c>
      <c r="S14" s="113">
        <v>1090.0129999999999</v>
      </c>
      <c r="T14" s="113">
        <v>1130.4639999999999</v>
      </c>
      <c r="U14" s="113">
        <v>1124.7539999999999</v>
      </c>
      <c r="V14" s="101">
        <f>U14/T14-1</f>
        <v>-5.0510232966286539E-3</v>
      </c>
      <c r="W14" s="7"/>
    </row>
    <row r="15" spans="1:23" s="5" customFormat="1">
      <c r="A15" s="91" t="s">
        <v>6</v>
      </c>
      <c r="B15" s="72">
        <v>2.5848</v>
      </c>
      <c r="C15" s="72">
        <v>2.714</v>
      </c>
      <c r="D15" s="72">
        <v>2.931</v>
      </c>
      <c r="E15" s="72">
        <v>2.9249999999999998</v>
      </c>
      <c r="F15" s="72">
        <v>2.931</v>
      </c>
      <c r="G15" s="101">
        <f t="shared" ref="G15:G23" si="0">F15/E15-1</f>
        <v>2.0512820512821328E-3</v>
      </c>
      <c r="H15" s="33"/>
      <c r="O15" s="11"/>
      <c r="P15" s="91" t="s">
        <v>6</v>
      </c>
      <c r="Q15" s="113">
        <v>922.83279999999991</v>
      </c>
      <c r="R15" s="113">
        <v>973.19400000000007</v>
      </c>
      <c r="S15" s="113">
        <v>1068.56</v>
      </c>
      <c r="T15" s="113">
        <v>1052.672</v>
      </c>
      <c r="U15" s="113">
        <v>1062.1869999999999</v>
      </c>
      <c r="V15" s="101">
        <f t="shared" ref="V15:V23" si="1">U15/T15-1</f>
        <v>9.0389029061281878E-3</v>
      </c>
      <c r="W15" s="7"/>
    </row>
    <row r="16" spans="1:23" s="5" customFormat="1">
      <c r="A16" s="91" t="s">
        <v>7</v>
      </c>
      <c r="B16" s="72">
        <v>3.2838000000000003</v>
      </c>
      <c r="C16" s="72">
        <v>3.3010000000000002</v>
      </c>
      <c r="D16" s="72">
        <v>3.8180000000000001</v>
      </c>
      <c r="E16" s="72">
        <v>3.8049999999999997</v>
      </c>
      <c r="F16" s="72">
        <v>3.6640000000000001</v>
      </c>
      <c r="G16" s="101">
        <f t="shared" si="0"/>
        <v>-3.7056504599211504E-2</v>
      </c>
      <c r="H16" s="33"/>
      <c r="O16" s="11"/>
      <c r="P16" s="91" t="s">
        <v>7</v>
      </c>
      <c r="Q16" s="113">
        <v>1197.1938</v>
      </c>
      <c r="R16" s="113">
        <v>1198.8320000000001</v>
      </c>
      <c r="S16" s="113">
        <v>1429.93</v>
      </c>
      <c r="T16" s="113">
        <v>1385.0409999999999</v>
      </c>
      <c r="U16" s="113">
        <v>1372.2259999999999</v>
      </c>
      <c r="V16" s="101">
        <f t="shared" si="1"/>
        <v>-9.2524336824686415E-3</v>
      </c>
      <c r="W16" s="7"/>
    </row>
    <row r="17" spans="1:23" s="5" customFormat="1">
      <c r="A17" s="91" t="s">
        <v>8</v>
      </c>
      <c r="B17" s="72">
        <v>3.2581999999999995</v>
      </c>
      <c r="C17" s="72">
        <v>3.698</v>
      </c>
      <c r="D17" s="72">
        <v>3.556</v>
      </c>
      <c r="E17" s="72">
        <v>3.5979999999999999</v>
      </c>
      <c r="F17" s="72">
        <v>3.1139999999999999</v>
      </c>
      <c r="G17" s="101">
        <f t="shared" si="0"/>
        <v>-0.13451917732073371</v>
      </c>
      <c r="H17" s="33"/>
      <c r="O17" s="11"/>
      <c r="P17" s="91" t="s">
        <v>8</v>
      </c>
      <c r="Q17" s="113">
        <v>1176.2184</v>
      </c>
      <c r="R17" s="113">
        <v>1358.2929999999999</v>
      </c>
      <c r="S17" s="113">
        <v>1298.9859999999999</v>
      </c>
      <c r="T17" s="113">
        <v>1344.14</v>
      </c>
      <c r="U17" s="113">
        <v>1132.6310000000001</v>
      </c>
      <c r="V17" s="101">
        <f t="shared" si="1"/>
        <v>-0.15735637656791701</v>
      </c>
      <c r="W17" s="7"/>
    </row>
    <row r="18" spans="1:23" s="5" customFormat="1">
      <c r="A18" s="91" t="s">
        <v>9</v>
      </c>
      <c r="B18" s="72">
        <v>3.4622000000000002</v>
      </c>
      <c r="C18" s="72">
        <v>3.6480000000000001</v>
      </c>
      <c r="D18" s="72">
        <v>3.7029999999999998</v>
      </c>
      <c r="E18" s="72">
        <v>3.9830000000000001</v>
      </c>
      <c r="F18" s="72">
        <v>3.573</v>
      </c>
      <c r="G18" s="101">
        <f t="shared" si="0"/>
        <v>-0.1029374843083104</v>
      </c>
      <c r="H18" s="33"/>
      <c r="O18" s="11"/>
      <c r="P18" s="91" t="s">
        <v>9</v>
      </c>
      <c r="Q18" s="113">
        <v>1243.1117999999999</v>
      </c>
      <c r="R18" s="113">
        <v>1324.13</v>
      </c>
      <c r="S18" s="113">
        <v>1335.1970000000001</v>
      </c>
      <c r="T18" s="113">
        <v>1458.385</v>
      </c>
      <c r="U18" s="113">
        <v>1291.135</v>
      </c>
      <c r="V18" s="101">
        <f t="shared" si="1"/>
        <v>-0.11468165127864038</v>
      </c>
      <c r="W18" s="7"/>
    </row>
    <row r="19" spans="1:23" s="5" customFormat="1">
      <c r="A19" s="91" t="s">
        <v>10</v>
      </c>
      <c r="B19" s="72">
        <v>3.3933999999999997</v>
      </c>
      <c r="C19" s="72">
        <v>3.8679999999999999</v>
      </c>
      <c r="D19" s="72">
        <v>3.6160000000000001</v>
      </c>
      <c r="E19" s="72">
        <v>3.7360000000000002</v>
      </c>
      <c r="F19" s="72">
        <v>3.46</v>
      </c>
      <c r="G19" s="101">
        <f t="shared" si="0"/>
        <v>-7.3875802997858786E-2</v>
      </c>
      <c r="H19" s="33"/>
      <c r="O19" s="11"/>
      <c r="P19" s="91" t="s">
        <v>10</v>
      </c>
      <c r="Q19" s="113">
        <v>1219.5939999999998</v>
      </c>
      <c r="R19" s="113">
        <v>1398.8779999999999</v>
      </c>
      <c r="S19" s="113">
        <v>1329.056</v>
      </c>
      <c r="T19" s="113">
        <v>1375.3799999999999</v>
      </c>
      <c r="U19" s="113">
        <v>1249.17</v>
      </c>
      <c r="V19" s="101">
        <f t="shared" si="1"/>
        <v>-9.1763730750774153E-2</v>
      </c>
      <c r="W19" s="7"/>
    </row>
    <row r="20" spans="1:23" s="6" customFormat="1" ht="12.95" customHeight="1">
      <c r="A20" s="91" t="s">
        <v>11</v>
      </c>
      <c r="B20" s="72">
        <v>3.3693999999999997</v>
      </c>
      <c r="C20" s="72">
        <v>3.944</v>
      </c>
      <c r="D20" s="72">
        <v>3.6970000000000001</v>
      </c>
      <c r="E20" s="72">
        <v>3.58</v>
      </c>
      <c r="F20" s="72">
        <v>3.056</v>
      </c>
      <c r="G20" s="101">
        <f t="shared" si="0"/>
        <v>-0.14636871508379889</v>
      </c>
      <c r="H20" s="33"/>
      <c r="O20" s="11"/>
      <c r="P20" s="91" t="s">
        <v>11</v>
      </c>
      <c r="Q20" s="113">
        <v>1227.4114</v>
      </c>
      <c r="R20" s="113">
        <v>1447.3910000000001</v>
      </c>
      <c r="S20" s="113">
        <v>1380.9280000000001</v>
      </c>
      <c r="T20" s="113">
        <v>1314.4659999999999</v>
      </c>
      <c r="U20" s="113">
        <v>1124.1669999999999</v>
      </c>
      <c r="V20" s="101">
        <f t="shared" si="1"/>
        <v>-0.14477285833182452</v>
      </c>
      <c r="W20" s="7"/>
    </row>
    <row r="21" spans="1:23" s="5" customFormat="1" ht="12.95" customHeight="1">
      <c r="A21" s="91" t="s">
        <v>28</v>
      </c>
      <c r="B21" s="72">
        <v>3.4420000000000002</v>
      </c>
      <c r="C21" s="72">
        <v>3.512</v>
      </c>
      <c r="D21" s="72">
        <v>3.597</v>
      </c>
      <c r="E21" s="72">
        <v>3.5340000000000003</v>
      </c>
      <c r="F21" s="72">
        <v>3.2229999999999999</v>
      </c>
      <c r="G21" s="101">
        <f t="shared" si="0"/>
        <v>-8.8002263723825802E-2</v>
      </c>
      <c r="H21" s="33"/>
      <c r="O21" s="11"/>
      <c r="P21" s="91" t="s">
        <v>28</v>
      </c>
      <c r="Q21" s="113">
        <v>1256.856</v>
      </c>
      <c r="R21" s="113">
        <v>1302.4690000000001</v>
      </c>
      <c r="S21" s="113">
        <v>1355.258</v>
      </c>
      <c r="T21" s="113">
        <v>1294.8599999999999</v>
      </c>
      <c r="U21" s="113">
        <v>1201.5909999999999</v>
      </c>
      <c r="V21" s="101">
        <f t="shared" si="1"/>
        <v>-7.2030180868974281E-2</v>
      </c>
      <c r="W21" s="7"/>
    </row>
    <row r="22" spans="1:23" s="5" customFormat="1" ht="12.95" customHeight="1">
      <c r="A22" s="91" t="s">
        <v>13</v>
      </c>
      <c r="B22" s="72">
        <v>3.1108000000000002</v>
      </c>
      <c r="C22" s="72">
        <v>3.4279999999999999</v>
      </c>
      <c r="D22" s="72">
        <v>3.4449999999999998</v>
      </c>
      <c r="E22" s="72">
        <v>3.504</v>
      </c>
      <c r="F22" s="72">
        <v>2.976</v>
      </c>
      <c r="G22" s="101">
        <f t="shared" si="0"/>
        <v>-0.15068493150684936</v>
      </c>
      <c r="H22" s="33"/>
      <c r="O22" s="11"/>
      <c r="P22" s="91" t="s">
        <v>13</v>
      </c>
      <c r="Q22" s="113">
        <v>1114.1771999999999</v>
      </c>
      <c r="R22" s="113">
        <v>1246.509</v>
      </c>
      <c r="S22" s="113">
        <v>1246.1600000000001</v>
      </c>
      <c r="T22" s="113">
        <v>1260.7070000000001</v>
      </c>
      <c r="U22" s="113">
        <v>1068.796</v>
      </c>
      <c r="V22" s="101">
        <f t="shared" si="1"/>
        <v>-0.15222490237620645</v>
      </c>
      <c r="W22" s="7"/>
    </row>
    <row r="23" spans="1:23" s="5" customFormat="1" ht="12.95" customHeight="1">
      <c r="A23" s="91" t="s">
        <v>14</v>
      </c>
      <c r="B23" s="72">
        <v>3.2570000000000001</v>
      </c>
      <c r="C23" s="72">
        <v>3.6790000000000003</v>
      </c>
      <c r="D23" s="72">
        <v>3.2050000000000001</v>
      </c>
      <c r="E23" s="72">
        <v>3.1779999999999999</v>
      </c>
      <c r="F23" s="72">
        <v>3.2280000000000002</v>
      </c>
      <c r="G23" s="101">
        <f t="shared" si="0"/>
        <v>1.5733165512901381E-2</v>
      </c>
      <c r="H23" s="33"/>
      <c r="O23" s="11"/>
      <c r="P23" s="91" t="s">
        <v>14</v>
      </c>
      <c r="Q23" s="113">
        <v>1174.0710000000001</v>
      </c>
      <c r="R23" s="113">
        <v>1363.509</v>
      </c>
      <c r="S23" s="113">
        <v>1185.095</v>
      </c>
      <c r="T23" s="113">
        <v>1157.989</v>
      </c>
      <c r="U23" s="113">
        <v>1166.6220000000001</v>
      </c>
      <c r="V23" s="101">
        <f t="shared" si="1"/>
        <v>7.4551658090016293E-3</v>
      </c>
      <c r="W23" s="7"/>
    </row>
    <row r="24" spans="1:23" s="5" customFormat="1" ht="12.95" customHeight="1">
      <c r="A24" s="91" t="s">
        <v>15</v>
      </c>
      <c r="B24" s="72">
        <v>2.9552</v>
      </c>
      <c r="C24" s="72">
        <v>3.214</v>
      </c>
      <c r="D24" s="72">
        <v>3.2570000000000001</v>
      </c>
      <c r="E24" s="72">
        <v>3.35</v>
      </c>
      <c r="F24" s="72">
        <v>3.1060000000000003</v>
      </c>
      <c r="G24" s="101">
        <f>F24/E24-1</f>
        <v>-7.2835820895522319E-2</v>
      </c>
      <c r="H24" s="33"/>
      <c r="O24" s="11"/>
      <c r="P24" s="91" t="s">
        <v>15</v>
      </c>
      <c r="Q24" s="113">
        <v>1055.4449999999999</v>
      </c>
      <c r="R24" s="113">
        <v>1174.5930000000001</v>
      </c>
      <c r="S24" s="113">
        <v>1182.3119999999999</v>
      </c>
      <c r="T24" s="113">
        <v>1231.9349999999999</v>
      </c>
      <c r="U24" s="113">
        <v>1136.2080000000001</v>
      </c>
      <c r="V24" s="101">
        <f>U24/T24-1</f>
        <v>-7.7704586686797472E-2</v>
      </c>
      <c r="W24" s="7"/>
    </row>
    <row r="25" spans="1:23" s="5" customFormat="1" ht="12.95" customHeight="1">
      <c r="A25" s="92" t="s">
        <v>16</v>
      </c>
      <c r="B25" s="72">
        <v>2.9693999999999994</v>
      </c>
      <c r="C25" s="72">
        <v>3.5950000000000002</v>
      </c>
      <c r="D25" s="72">
        <v>3.262</v>
      </c>
      <c r="E25" s="72">
        <v>3.1040000000000001</v>
      </c>
      <c r="F25" s="72"/>
      <c r="G25" s="220"/>
      <c r="H25" s="33"/>
      <c r="O25" s="11"/>
      <c r="P25" s="92" t="s">
        <v>16</v>
      </c>
      <c r="Q25" s="113">
        <v>1096.0566000000001</v>
      </c>
      <c r="R25" s="113">
        <v>1361.893</v>
      </c>
      <c r="S25" s="113">
        <v>1230.296</v>
      </c>
      <c r="T25" s="113">
        <v>1172.213</v>
      </c>
      <c r="U25" s="113"/>
      <c r="V25" s="220"/>
      <c r="W25" s="7"/>
    </row>
    <row r="26" spans="1:23" s="5" customFormat="1" ht="12.95" customHeight="1">
      <c r="A26" s="93" t="s">
        <v>49</v>
      </c>
      <c r="B26" s="71">
        <f>SUM(B14:B19)</f>
        <v>18.849999999999998</v>
      </c>
      <c r="C26" s="71">
        <f>SUM(C14:C19)</f>
        <v>20.541</v>
      </c>
      <c r="D26" s="71">
        <f t="shared" ref="D26:E26" si="2">SUM(D14:D19)</f>
        <v>20.631999999999998</v>
      </c>
      <c r="E26" s="71">
        <f t="shared" si="2"/>
        <v>21.134</v>
      </c>
      <c r="F26" s="71">
        <f>SUM(F14:F19)</f>
        <v>19.791</v>
      </c>
      <c r="G26" s="201"/>
      <c r="H26" s="33"/>
      <c r="O26" s="11"/>
      <c r="P26" s="93" t="s">
        <v>49</v>
      </c>
      <c r="Q26" s="71">
        <f>SUM(Q14:Q19)</f>
        <v>6791.1865999999991</v>
      </c>
      <c r="R26" s="71">
        <f>SUM(R14:R19)</f>
        <v>7447.0099999999993</v>
      </c>
      <c r="S26" s="71">
        <f>SUM(S14:S19)</f>
        <v>7551.7420000000002</v>
      </c>
      <c r="T26" s="71">
        <f t="shared" ref="T26" si="3">SUM(T14:T19)</f>
        <v>7746.0820000000003</v>
      </c>
      <c r="U26" s="71">
        <f>SUM(U14:U19)</f>
        <v>7232.1030000000001</v>
      </c>
      <c r="V26" s="201"/>
      <c r="W26" s="7"/>
    </row>
    <row r="27" spans="1:23" ht="13.5">
      <c r="A27" s="93" t="s">
        <v>38</v>
      </c>
      <c r="B27" s="71">
        <f>SUM(B14:B25)</f>
        <v>37.953799999999994</v>
      </c>
      <c r="C27" s="71">
        <f t="shared" ref="C27:E27" si="4">SUM(C14:C25)</f>
        <v>41.912999999999997</v>
      </c>
      <c r="D27" s="71">
        <f t="shared" si="4"/>
        <v>41.094999999999999</v>
      </c>
      <c r="E27" s="71">
        <f t="shared" si="4"/>
        <v>41.384</v>
      </c>
      <c r="F27" s="71"/>
      <c r="G27" s="201"/>
      <c r="P27" s="93" t="s">
        <v>38</v>
      </c>
      <c r="Q27" s="71">
        <f>SUM(Q14:Q25)</f>
        <v>13715.203799999999</v>
      </c>
      <c r="R27" s="71">
        <f t="shared" ref="R27:T27" si="5">SUM(R14:R25)</f>
        <v>15343.374</v>
      </c>
      <c r="S27" s="71">
        <f t="shared" si="5"/>
        <v>15131.790999999999</v>
      </c>
      <c r="T27" s="71">
        <f t="shared" si="5"/>
        <v>15178.252</v>
      </c>
      <c r="U27" s="71"/>
      <c r="V27" s="201"/>
      <c r="W27" s="7"/>
    </row>
    <row r="28" spans="1:23" ht="13.5">
      <c r="A28" s="94" t="s">
        <v>39</v>
      </c>
      <c r="B28" s="90"/>
      <c r="C28" s="90"/>
      <c r="D28" s="225">
        <f>D27/C27-1</f>
        <v>-1.951661775582747E-2</v>
      </c>
      <c r="E28" s="225">
        <f>E27/D27-1</f>
        <v>7.032485703857061E-3</v>
      </c>
      <c r="F28" s="90"/>
      <c r="G28" s="218">
        <f>(F14+F15+F16+F17+F18+F19+F20+F21+F22+F23+F24)/(E14+E15+E16+E17+E18+E19+E20+E21+E22+E23+E24)-1</f>
        <v>-7.575757575757569E-2</v>
      </c>
      <c r="P28" s="94" t="s">
        <v>39</v>
      </c>
      <c r="Q28" s="217"/>
      <c r="R28" s="217"/>
      <c r="S28" s="225">
        <f>S27/R27-1</f>
        <v>-1.3789861343404652E-2</v>
      </c>
      <c r="T28" s="225">
        <f>T27/S27-1</f>
        <v>3.0704230583149528E-3</v>
      </c>
      <c r="U28" s="217"/>
      <c r="V28" s="218">
        <f>(U14+U15+U16+U17+U18+U19+U20+U21+U22+U23+U24)/(T14+T15+T16+T17+T18+T19+T20+T21+T22+T23+T24)-1</f>
        <v>-7.686341584512224E-2</v>
      </c>
      <c r="W28" s="95"/>
    </row>
    <row r="29" spans="1:23" ht="13.5">
      <c r="A29" s="83"/>
      <c r="B29" s="61"/>
      <c r="C29" s="95"/>
      <c r="D29" s="95"/>
      <c r="E29" s="95"/>
      <c r="F29" s="95"/>
      <c r="G29" s="95"/>
      <c r="P29" s="83"/>
      <c r="Q29" s="61"/>
      <c r="R29" s="95"/>
      <c r="S29" s="95"/>
      <c r="T29" s="95"/>
      <c r="U29" s="95"/>
      <c r="V29" s="95"/>
      <c r="W29" s="7"/>
    </row>
    <row r="30" spans="1:23" s="70" customFormat="1">
      <c r="A30" s="100" t="s">
        <v>47</v>
      </c>
      <c r="B30" s="215">
        <f>B27/B31</f>
        <v>7.6155990378217589E-2</v>
      </c>
      <c r="C30" s="215">
        <f>C27/C31</f>
        <v>7.1651665512731735E-2</v>
      </c>
      <c r="D30" s="215">
        <f>D27/D31</f>
        <v>6.9292807003640419E-2</v>
      </c>
      <c r="E30" s="215">
        <f>E27/E31</f>
        <v>7.0294399412967695E-2</v>
      </c>
      <c r="F30" s="215">
        <f>SUM(F14:F23)/F31</f>
        <v>6.1763810930858754E-2</v>
      </c>
      <c r="G30" s="215"/>
      <c r="P30" s="100" t="s">
        <v>47</v>
      </c>
      <c r="Q30" s="215">
        <f>Q27/Q31</f>
        <v>7.4154283985475786E-2</v>
      </c>
      <c r="R30" s="215">
        <f t="shared" ref="R30:T30" si="6">R27/R31</f>
        <v>7.0202696181772412E-2</v>
      </c>
      <c r="S30" s="215">
        <f t="shared" si="6"/>
        <v>6.8771489938774299E-2</v>
      </c>
      <c r="T30" s="215">
        <f t="shared" si="6"/>
        <v>6.9602652674561574E-2</v>
      </c>
      <c r="U30" s="215">
        <f>SUM(U14:U23)/U31</f>
        <v>6.0646760569985844E-2</v>
      </c>
      <c r="V30" s="215"/>
      <c r="W30" s="84"/>
    </row>
    <row r="31" spans="1:23" ht="13.5">
      <c r="A31" s="100" t="s">
        <v>46</v>
      </c>
      <c r="B31" s="212">
        <v>498.36919999999998</v>
      </c>
      <c r="C31" s="213">
        <v>584.95500000000004</v>
      </c>
      <c r="D31" s="213">
        <v>593.06299999999999</v>
      </c>
      <c r="E31" s="213">
        <v>588.72400000000005</v>
      </c>
      <c r="F31" s="213">
        <v>522.53899999999999</v>
      </c>
      <c r="G31" s="213"/>
      <c r="P31" s="100" t="s">
        <v>46</v>
      </c>
      <c r="Q31" s="212">
        <v>184954.97579999999</v>
      </c>
      <c r="R31" s="213">
        <v>218558.18700000001</v>
      </c>
      <c r="S31" s="213">
        <v>220030.00099999999</v>
      </c>
      <c r="T31" s="213">
        <v>218070.022</v>
      </c>
      <c r="U31" s="213">
        <v>194458.51499999998</v>
      </c>
      <c r="V31" s="213"/>
      <c r="W31" s="7"/>
    </row>
    <row r="32" spans="1:23" ht="12" customHeight="1">
      <c r="A32" s="100" t="s">
        <v>48</v>
      </c>
      <c r="B32" s="214"/>
      <c r="C32" s="215"/>
      <c r="D32" s="215">
        <f>D31/C31-1</f>
        <v>1.3860895282542973E-2</v>
      </c>
      <c r="E32" s="215">
        <f>E31/D31-1</f>
        <v>-7.3162547655138965E-3</v>
      </c>
      <c r="F32" s="215"/>
      <c r="G32" s="215"/>
      <c r="P32" s="100" t="s">
        <v>48</v>
      </c>
      <c r="Q32" s="214"/>
      <c r="R32" s="215"/>
      <c r="S32" s="215">
        <f>S31/R31-1</f>
        <v>6.7341975160142287E-3</v>
      </c>
      <c r="T32" s="215">
        <f>T31/S31-1</f>
        <v>-8.9077807166850764E-3</v>
      </c>
      <c r="U32" s="215"/>
      <c r="V32" s="215"/>
      <c r="W32" s="7"/>
    </row>
    <row r="33" spans="1:24" s="73" customFormat="1" ht="15.75">
      <c r="A33" s="73" t="s">
        <v>17</v>
      </c>
      <c r="B33" s="83"/>
      <c r="F33" s="65"/>
      <c r="G33" s="85"/>
      <c r="I33" s="73" t="s">
        <v>17</v>
      </c>
      <c r="P33" s="73" t="s">
        <v>17</v>
      </c>
    </row>
    <row r="36" spans="1:24" s="74" customFormat="1" ht="24" customHeight="1">
      <c r="A36" s="439" t="s">
        <v>68</v>
      </c>
      <c r="B36" s="439"/>
      <c r="C36" s="439"/>
      <c r="D36" s="439"/>
      <c r="E36" s="439"/>
      <c r="F36" s="439"/>
      <c r="G36" s="439"/>
      <c r="H36" s="439"/>
      <c r="I36" s="439"/>
      <c r="J36" s="439"/>
      <c r="K36" s="439"/>
      <c r="L36" s="439"/>
      <c r="M36" s="439"/>
      <c r="N36" s="439"/>
      <c r="O36" s="439"/>
      <c r="P36" s="439"/>
      <c r="Q36" s="439"/>
      <c r="R36" s="439"/>
      <c r="S36" s="439"/>
      <c r="T36" s="439"/>
      <c r="U36" s="439"/>
      <c r="V36" s="439"/>
    </row>
    <row r="37" spans="1:24" s="74" customFormat="1" ht="15.75" customHeight="1">
      <c r="A37" s="439"/>
      <c r="B37" s="439"/>
      <c r="C37" s="439"/>
      <c r="D37" s="439"/>
      <c r="E37" s="439"/>
      <c r="F37" s="439"/>
      <c r="G37" s="439"/>
      <c r="H37" s="439"/>
      <c r="I37" s="439"/>
      <c r="J37" s="439"/>
      <c r="K37" s="439"/>
      <c r="L37" s="439"/>
      <c r="M37" s="439"/>
      <c r="N37" s="439"/>
      <c r="O37" s="439"/>
      <c r="P37" s="439"/>
      <c r="Q37" s="439"/>
      <c r="R37" s="439"/>
      <c r="S37" s="439"/>
      <c r="T37" s="439"/>
      <c r="U37" s="439"/>
      <c r="V37" s="439"/>
    </row>
    <row r="38" spans="1:24" s="73" customFormat="1" ht="25.35" customHeight="1">
      <c r="C38" s="86"/>
      <c r="D38" s="86"/>
      <c r="E38" s="205"/>
      <c r="F38" s="86"/>
      <c r="G38" s="86"/>
      <c r="H38" s="86"/>
      <c r="I38" s="86"/>
      <c r="J38" s="86"/>
      <c r="K38" s="86"/>
      <c r="L38" s="86"/>
      <c r="M38" s="86"/>
      <c r="N38" s="86"/>
      <c r="O38" s="86"/>
      <c r="P38" s="86"/>
      <c r="Q38" s="86"/>
      <c r="R38" s="86"/>
      <c r="S38" s="86"/>
      <c r="T38" s="205"/>
      <c r="U38" s="86"/>
      <c r="V38" s="86"/>
      <c r="W38" s="86"/>
      <c r="X38" s="86"/>
    </row>
    <row r="39" spans="1:24" s="70" customFormat="1" ht="18.75">
      <c r="A39" s="79" t="s">
        <v>69</v>
      </c>
      <c r="B39" s="87"/>
      <c r="C39" s="88"/>
      <c r="D39" s="88"/>
      <c r="E39" s="88"/>
      <c r="F39" s="88"/>
      <c r="G39" s="88"/>
      <c r="P39" s="79" t="s">
        <v>70</v>
      </c>
      <c r="Q39" s="81"/>
      <c r="R39" s="82"/>
      <c r="S39" s="82"/>
      <c r="T39" s="82"/>
      <c r="U39" s="82"/>
      <c r="V39" s="82"/>
    </row>
    <row r="40" spans="1:24" s="5" customFormat="1" ht="12.75" customHeight="1">
      <c r="A40" s="96" t="s">
        <v>45</v>
      </c>
      <c r="B40" s="206"/>
      <c r="C40" s="97">
        <f>C56/$C$27</f>
        <v>0.1722377305370649</v>
      </c>
      <c r="D40" s="97">
        <f>D56/$D$27</f>
        <v>0.16831731354179341</v>
      </c>
      <c r="E40" s="97">
        <f>E56/$E$27</f>
        <v>0.14573265029963273</v>
      </c>
      <c r="F40" s="6"/>
      <c r="H40" s="427"/>
      <c r="I40" s="427"/>
      <c r="J40" s="427"/>
      <c r="K40" s="427"/>
      <c r="L40" s="427"/>
      <c r="M40" s="427"/>
      <c r="N40" s="58"/>
      <c r="O40" s="2"/>
      <c r="R40" s="6"/>
      <c r="S40" s="6"/>
      <c r="T40" s="6"/>
      <c r="U40" s="6"/>
    </row>
    <row r="41" spans="1:24" s="5" customFormat="1" ht="14.85" customHeight="1">
      <c r="A41" s="423" t="s">
        <v>3</v>
      </c>
      <c r="B41" s="421" t="s">
        <v>41</v>
      </c>
      <c r="C41" s="421">
        <v>2020</v>
      </c>
      <c r="D41" s="421">
        <v>2021</v>
      </c>
      <c r="E41" s="421">
        <v>2022</v>
      </c>
      <c r="F41" s="421">
        <v>2023</v>
      </c>
      <c r="G41" s="428" t="s">
        <v>44</v>
      </c>
      <c r="P41" s="423" t="s">
        <v>4</v>
      </c>
      <c r="Q41" s="421" t="s">
        <v>41</v>
      </c>
      <c r="R41" s="421">
        <v>2020</v>
      </c>
      <c r="S41" s="421">
        <v>2021</v>
      </c>
      <c r="T41" s="421">
        <v>2022</v>
      </c>
      <c r="U41" s="421">
        <v>2023</v>
      </c>
      <c r="V41" s="428" t="s">
        <v>44</v>
      </c>
    </row>
    <row r="42" spans="1:24" s="5" customFormat="1" ht="20.85" customHeight="1">
      <c r="A42" s="424"/>
      <c r="B42" s="422"/>
      <c r="C42" s="422"/>
      <c r="D42" s="422"/>
      <c r="E42" s="422"/>
      <c r="F42" s="422"/>
      <c r="G42" s="429"/>
      <c r="P42" s="424"/>
      <c r="Q42" s="422"/>
      <c r="R42" s="422"/>
      <c r="S42" s="422"/>
      <c r="T42" s="422"/>
      <c r="U42" s="422"/>
      <c r="V42" s="429"/>
    </row>
    <row r="43" spans="1:24" s="5" customFormat="1" ht="13.5">
      <c r="A43" s="91" t="s">
        <v>23</v>
      </c>
      <c r="B43" s="72">
        <v>0.47439999999999999</v>
      </c>
      <c r="C43" s="72">
        <v>0.59199999999999997</v>
      </c>
      <c r="D43" s="72">
        <v>0.56599999999999995</v>
      </c>
      <c r="E43" s="72">
        <v>0.47299999999999998</v>
      </c>
      <c r="F43" s="72">
        <v>0.45200000000000001</v>
      </c>
      <c r="G43" s="101">
        <f>F43/E43-1</f>
        <v>-4.4397463002114113E-2</v>
      </c>
      <c r="H43" s="65"/>
      <c r="O43" s="7"/>
      <c r="P43" s="91" t="s">
        <v>23</v>
      </c>
      <c r="Q43" s="113">
        <v>158.78659999999999</v>
      </c>
      <c r="R43" s="113">
        <v>197.47</v>
      </c>
      <c r="S43" s="113">
        <v>190.39599999999999</v>
      </c>
      <c r="T43" s="113">
        <v>167.15199999999999</v>
      </c>
      <c r="U43" s="113">
        <v>154.88999999999999</v>
      </c>
      <c r="V43" s="226">
        <f>U43/T43-1</f>
        <v>-7.335838039628606E-2</v>
      </c>
      <c r="W43" s="7"/>
      <c r="X43" s="7"/>
    </row>
    <row r="44" spans="1:24" s="5" customFormat="1">
      <c r="A44" s="91" t="s">
        <v>24</v>
      </c>
      <c r="B44" s="72">
        <v>0.41400000000000003</v>
      </c>
      <c r="C44" s="72">
        <v>0.57199999999999995</v>
      </c>
      <c r="D44" s="72">
        <v>0.51200000000000001</v>
      </c>
      <c r="E44" s="72">
        <v>0.52600000000000002</v>
      </c>
      <c r="F44" s="72">
        <v>0.53100000000000003</v>
      </c>
      <c r="G44" s="101">
        <f t="shared" ref="G44:G52" si="7">F44/E44-1</f>
        <v>9.5057034220531467E-3</v>
      </c>
      <c r="H44" s="10"/>
      <c r="I44" s="60"/>
      <c r="O44" s="7"/>
      <c r="P44" s="91" t="s">
        <v>24</v>
      </c>
      <c r="Q44" s="113">
        <v>136.61019999999999</v>
      </c>
      <c r="R44" s="113">
        <v>194.90100000000001</v>
      </c>
      <c r="S44" s="113">
        <v>173.38900000000001</v>
      </c>
      <c r="T44" s="113">
        <v>172.20099999999999</v>
      </c>
      <c r="U44" s="113">
        <v>177.56100000000001</v>
      </c>
      <c r="V44" s="226">
        <f t="shared" ref="V44:V52" si="8">U44/T44-1</f>
        <v>3.1126416222902353E-2</v>
      </c>
      <c r="W44" s="7"/>
      <c r="X44" s="7"/>
    </row>
    <row r="45" spans="1:24" s="5" customFormat="1" ht="13.5">
      <c r="A45" s="91" t="s">
        <v>7</v>
      </c>
      <c r="B45" s="72">
        <v>0.51780000000000004</v>
      </c>
      <c r="C45" s="72">
        <v>0.63900000000000001</v>
      </c>
      <c r="D45" s="72">
        <v>0.66700000000000004</v>
      </c>
      <c r="E45" s="72">
        <v>0.56599999999999995</v>
      </c>
      <c r="F45" s="72">
        <v>0.624</v>
      </c>
      <c r="G45" s="101">
        <f t="shared" si="7"/>
        <v>0.10247349823321561</v>
      </c>
      <c r="H45" s="10"/>
      <c r="I45" s="65"/>
      <c r="O45" s="7"/>
      <c r="P45" s="91" t="s">
        <v>7</v>
      </c>
      <c r="Q45" s="113">
        <v>178.37299999999999</v>
      </c>
      <c r="R45" s="113">
        <v>221.37899999999999</v>
      </c>
      <c r="S45" s="113">
        <v>236.69900000000001</v>
      </c>
      <c r="T45" s="113">
        <v>190.31100000000001</v>
      </c>
      <c r="U45" s="113">
        <v>219.46199999999999</v>
      </c>
      <c r="V45" s="226">
        <f t="shared" si="8"/>
        <v>0.15317559153175586</v>
      </c>
      <c r="W45" s="7"/>
      <c r="X45" s="7"/>
    </row>
    <row r="46" spans="1:24" s="5" customFormat="1">
      <c r="A46" s="91" t="s">
        <v>8</v>
      </c>
      <c r="B46" s="72">
        <v>0.5334000000000001</v>
      </c>
      <c r="C46" s="72">
        <v>0.65300000000000002</v>
      </c>
      <c r="D46" s="72">
        <v>0.59199999999999997</v>
      </c>
      <c r="E46" s="72">
        <v>0.498</v>
      </c>
      <c r="F46" s="72">
        <v>0.56399999999999995</v>
      </c>
      <c r="G46" s="101">
        <f t="shared" si="7"/>
        <v>0.13253012048192758</v>
      </c>
      <c r="H46" s="10"/>
      <c r="O46" s="7"/>
      <c r="P46" s="91" t="s">
        <v>8</v>
      </c>
      <c r="Q46" s="113">
        <v>179.82639999999998</v>
      </c>
      <c r="R46" s="113">
        <v>228.80099999999999</v>
      </c>
      <c r="S46" s="113">
        <v>198.661</v>
      </c>
      <c r="T46" s="113">
        <v>177.33500000000001</v>
      </c>
      <c r="U46" s="113">
        <v>188.86799999999999</v>
      </c>
      <c r="V46" s="226">
        <f t="shared" si="8"/>
        <v>6.5035103053542764E-2</v>
      </c>
      <c r="W46" s="7"/>
      <c r="X46" s="7"/>
    </row>
    <row r="47" spans="1:24" s="5" customFormat="1">
      <c r="A47" s="91" t="s">
        <v>9</v>
      </c>
      <c r="B47" s="72">
        <v>0.52059999999999995</v>
      </c>
      <c r="C47" s="72">
        <v>0.64400000000000002</v>
      </c>
      <c r="D47" s="72">
        <v>0.63300000000000001</v>
      </c>
      <c r="E47" s="72">
        <v>0.58199999999999996</v>
      </c>
      <c r="F47" s="72">
        <v>0.54800000000000004</v>
      </c>
      <c r="G47" s="101">
        <f t="shared" si="7"/>
        <v>-5.8419243986254199E-2</v>
      </c>
      <c r="H47" s="10"/>
      <c r="O47" s="7"/>
      <c r="P47" s="91" t="s">
        <v>9</v>
      </c>
      <c r="Q47" s="113">
        <v>174.05120000000002</v>
      </c>
      <c r="R47" s="113">
        <v>218.65600000000001</v>
      </c>
      <c r="S47" s="113">
        <v>212.11699999999999</v>
      </c>
      <c r="T47" s="113">
        <v>194.49799999999999</v>
      </c>
      <c r="U47" s="113">
        <v>174.85599999999999</v>
      </c>
      <c r="V47" s="226">
        <f t="shared" si="8"/>
        <v>-0.10098818496848294</v>
      </c>
      <c r="W47" s="7"/>
      <c r="X47" s="7"/>
    </row>
    <row r="48" spans="1:24" s="5" customFormat="1">
      <c r="A48" s="91" t="s">
        <v>10</v>
      </c>
      <c r="B48" s="72">
        <v>0.52439999999999998</v>
      </c>
      <c r="C48" s="72">
        <v>0.70099999999999996</v>
      </c>
      <c r="D48" s="72">
        <v>0.66</v>
      </c>
      <c r="E48" s="72">
        <v>0.53700000000000003</v>
      </c>
      <c r="F48" s="72">
        <v>0.59</v>
      </c>
      <c r="G48" s="101">
        <f t="shared" si="7"/>
        <v>9.8696461824953285E-2</v>
      </c>
      <c r="H48" s="10"/>
      <c r="O48" s="7"/>
      <c r="P48" s="91" t="s">
        <v>10</v>
      </c>
      <c r="Q48" s="113">
        <v>178.46780000000001</v>
      </c>
      <c r="R48" s="113">
        <v>235.566</v>
      </c>
      <c r="S48" s="113">
        <v>227.51300000000001</v>
      </c>
      <c r="T48" s="113">
        <v>176.63399999999999</v>
      </c>
      <c r="U48" s="113">
        <v>199.10300000000001</v>
      </c>
      <c r="V48" s="226">
        <f t="shared" si="8"/>
        <v>0.12720654007722199</v>
      </c>
      <c r="W48" s="7"/>
      <c r="X48" s="7"/>
    </row>
    <row r="49" spans="1:24" s="6" customFormat="1" ht="12.95" customHeight="1">
      <c r="A49" s="91" t="s">
        <v>27</v>
      </c>
      <c r="B49" s="72">
        <v>0.4486</v>
      </c>
      <c r="C49" s="72">
        <v>0.61599999999999999</v>
      </c>
      <c r="D49" s="72">
        <v>0.52900000000000003</v>
      </c>
      <c r="E49" s="72">
        <v>0.42099999999999999</v>
      </c>
      <c r="F49" s="72">
        <v>0.443</v>
      </c>
      <c r="G49" s="101">
        <f t="shared" si="7"/>
        <v>5.2256532066508266E-2</v>
      </c>
      <c r="H49" s="10"/>
      <c r="O49" s="7"/>
      <c r="P49" s="91" t="s">
        <v>27</v>
      </c>
      <c r="Q49" s="113">
        <v>152.29259999999999</v>
      </c>
      <c r="R49" s="113">
        <v>200.62299999999999</v>
      </c>
      <c r="S49" s="113">
        <v>181.64400000000001</v>
      </c>
      <c r="T49" s="113">
        <v>137.89699999999999</v>
      </c>
      <c r="U49" s="113">
        <v>146.488</v>
      </c>
      <c r="V49" s="226">
        <f t="shared" si="8"/>
        <v>6.2300122555240645E-2</v>
      </c>
      <c r="W49" s="7"/>
      <c r="X49" s="7"/>
    </row>
    <row r="50" spans="1:24" s="5" customFormat="1" ht="12.95" customHeight="1">
      <c r="A50" s="91" t="s">
        <v>28</v>
      </c>
      <c r="B50" s="72">
        <v>0.43680000000000002</v>
      </c>
      <c r="C50" s="72">
        <v>0.52800000000000002</v>
      </c>
      <c r="D50" s="72">
        <v>0.51300000000000001</v>
      </c>
      <c r="E50" s="72">
        <v>0.46</v>
      </c>
      <c r="F50" s="72">
        <v>0.45700000000000002</v>
      </c>
      <c r="G50" s="101">
        <f t="shared" si="7"/>
        <v>-6.521739130434745E-3</v>
      </c>
      <c r="H50" s="10"/>
      <c r="O50" s="7"/>
      <c r="P50" s="91" t="s">
        <v>28</v>
      </c>
      <c r="Q50" s="113">
        <v>148.0814</v>
      </c>
      <c r="R50" s="113">
        <v>180.376</v>
      </c>
      <c r="S50" s="113">
        <v>173.43100000000001</v>
      </c>
      <c r="T50" s="113">
        <v>147.67099999999999</v>
      </c>
      <c r="U50" s="113">
        <v>154.09</v>
      </c>
      <c r="V50" s="226">
        <f t="shared" si="8"/>
        <v>4.3468250367370898E-2</v>
      </c>
      <c r="W50" s="7"/>
      <c r="X50" s="7"/>
    </row>
    <row r="51" spans="1:24" s="5" customFormat="1" ht="12.95" customHeight="1">
      <c r="A51" s="91" t="s">
        <v>29</v>
      </c>
      <c r="B51" s="72">
        <v>0.44580000000000003</v>
      </c>
      <c r="C51" s="72">
        <v>0.57199999999999995</v>
      </c>
      <c r="D51" s="72">
        <v>0.56699999999999995</v>
      </c>
      <c r="E51" s="72">
        <v>0.53500000000000003</v>
      </c>
      <c r="F51" s="72">
        <v>0.49099999999999999</v>
      </c>
      <c r="G51" s="101">
        <f t="shared" si="7"/>
        <v>-8.2242990654205705E-2</v>
      </c>
      <c r="H51" s="10"/>
      <c r="O51" s="7"/>
      <c r="P51" s="91" t="s">
        <v>29</v>
      </c>
      <c r="Q51" s="113">
        <v>149.3152</v>
      </c>
      <c r="R51" s="113">
        <v>198.809</v>
      </c>
      <c r="S51" s="113">
        <v>188.858</v>
      </c>
      <c r="T51" s="113">
        <v>171.01900000000001</v>
      </c>
      <c r="U51" s="113">
        <v>160.953</v>
      </c>
      <c r="V51" s="226">
        <f t="shared" si="8"/>
        <v>-5.8858957191890937E-2</v>
      </c>
      <c r="W51" s="7"/>
      <c r="X51" s="7"/>
    </row>
    <row r="52" spans="1:24" s="5" customFormat="1" ht="12.95" customHeight="1">
      <c r="A52" s="91" t="s">
        <v>30</v>
      </c>
      <c r="B52" s="72">
        <v>0.55740000000000001</v>
      </c>
      <c r="C52" s="72">
        <v>0.58099999999999996</v>
      </c>
      <c r="D52" s="72">
        <v>0.51300000000000001</v>
      </c>
      <c r="E52" s="72">
        <v>0.52</v>
      </c>
      <c r="F52" s="72">
        <v>0.51800000000000002</v>
      </c>
      <c r="G52" s="101">
        <f t="shared" si="7"/>
        <v>-3.8461538461538325E-3</v>
      </c>
      <c r="H52" s="10"/>
      <c r="O52" s="7"/>
      <c r="P52" s="91" t="s">
        <v>30</v>
      </c>
      <c r="Q52" s="113">
        <v>190.1848</v>
      </c>
      <c r="R52" s="113">
        <v>206.554</v>
      </c>
      <c r="S52" s="113">
        <v>181.41</v>
      </c>
      <c r="T52" s="113">
        <v>168.423</v>
      </c>
      <c r="U52" s="113">
        <v>173.203</v>
      </c>
      <c r="V52" s="226">
        <f t="shared" si="8"/>
        <v>2.8380921845591267E-2</v>
      </c>
      <c r="W52" s="7"/>
      <c r="X52" s="7"/>
    </row>
    <row r="53" spans="1:24" s="5" customFormat="1" ht="12.95" customHeight="1">
      <c r="A53" s="91" t="s">
        <v>31</v>
      </c>
      <c r="B53" s="72">
        <v>0.50520000000000009</v>
      </c>
      <c r="C53" s="72">
        <v>0.54700000000000004</v>
      </c>
      <c r="D53" s="72">
        <v>0.624</v>
      </c>
      <c r="E53" s="72">
        <v>0.49199999999999999</v>
      </c>
      <c r="F53" s="72">
        <v>0.53900000000000003</v>
      </c>
      <c r="G53" s="101">
        <f>F53/E53-1</f>
        <v>9.5528455284553004E-2</v>
      </c>
      <c r="H53" s="10"/>
      <c r="O53" s="7"/>
      <c r="P53" s="91" t="s">
        <v>31</v>
      </c>
      <c r="Q53" s="113">
        <v>168.32679999999999</v>
      </c>
      <c r="R53" s="113">
        <v>185.90700000000001</v>
      </c>
      <c r="S53" s="113">
        <v>210.57300000000001</v>
      </c>
      <c r="T53" s="113">
        <v>170.624</v>
      </c>
      <c r="U53" s="113">
        <v>183.53200000000001</v>
      </c>
      <c r="V53" s="101">
        <f>U53/T53-1</f>
        <v>7.5651725431358008E-2</v>
      </c>
      <c r="W53" s="7"/>
      <c r="X53" s="7"/>
    </row>
    <row r="54" spans="1:24" s="5" customFormat="1" ht="12.95" customHeight="1">
      <c r="A54" s="92" t="s">
        <v>32</v>
      </c>
      <c r="B54" s="72">
        <v>0.47119999999999995</v>
      </c>
      <c r="C54" s="72">
        <v>0.57399999999999995</v>
      </c>
      <c r="D54" s="72">
        <v>0.54100000000000004</v>
      </c>
      <c r="E54" s="72">
        <v>0.42099999999999999</v>
      </c>
      <c r="F54" s="72"/>
      <c r="G54" s="220"/>
      <c r="H54" s="10"/>
      <c r="K54" s="1"/>
      <c r="O54" s="7"/>
      <c r="P54" s="92" t="s">
        <v>32</v>
      </c>
      <c r="Q54" s="113">
        <v>161.7578</v>
      </c>
      <c r="R54" s="113">
        <v>203.16800000000001</v>
      </c>
      <c r="S54" s="113">
        <v>191.55799999999999</v>
      </c>
      <c r="T54" s="113">
        <v>150.173</v>
      </c>
      <c r="U54" s="113"/>
      <c r="V54" s="220"/>
      <c r="W54" s="7"/>
      <c r="X54" s="7"/>
    </row>
    <row r="55" spans="1:24" s="5" customFormat="1" ht="12.95" customHeight="1">
      <c r="A55" s="93" t="s">
        <v>49</v>
      </c>
      <c r="B55" s="71">
        <f>SUM(B43:B48)</f>
        <v>2.9846000000000004</v>
      </c>
      <c r="C55" s="71">
        <f>SUM(C43:C48)</f>
        <v>3.8010000000000002</v>
      </c>
      <c r="D55" s="71">
        <f>SUM(D43:D48)</f>
        <v>3.63</v>
      </c>
      <c r="E55" s="71">
        <f>SUM(E43:E48)</f>
        <v>3.1819999999999995</v>
      </c>
      <c r="F55" s="71">
        <f>SUM(F43:F48)</f>
        <v>3.3090000000000002</v>
      </c>
      <c r="G55" s="201"/>
      <c r="H55" s="10"/>
      <c r="K55" s="1"/>
      <c r="O55" s="7"/>
      <c r="P55" s="93" t="s">
        <v>49</v>
      </c>
      <c r="Q55" s="71">
        <f>SUM(Q43:Q48)</f>
        <v>1006.1152</v>
      </c>
      <c r="R55" s="71">
        <f>SUM(R43:R48)</f>
        <v>1296.7729999999999</v>
      </c>
      <c r="S55" s="71">
        <f>SUM(S43:S48)</f>
        <v>1238.7749999999999</v>
      </c>
      <c r="T55" s="71">
        <f>SUM(T43:T48)</f>
        <v>1078.1310000000001</v>
      </c>
      <c r="U55" s="71">
        <f>SUM(U43:U48)</f>
        <v>1114.74</v>
      </c>
      <c r="V55" s="201"/>
      <c r="W55" s="7"/>
      <c r="X55" s="7"/>
    </row>
    <row r="56" spans="1:24" s="5" customFormat="1" ht="12.95" customHeight="1">
      <c r="A56" s="93" t="s">
        <v>38</v>
      </c>
      <c r="B56" s="71">
        <f>SUM(B43:B54)</f>
        <v>5.8496000000000006</v>
      </c>
      <c r="C56" s="71">
        <f t="shared" ref="C56:E56" si="9">SUM(C43:C54)</f>
        <v>7.2190000000000003</v>
      </c>
      <c r="D56" s="71">
        <f t="shared" si="9"/>
        <v>6.9169999999999998</v>
      </c>
      <c r="E56" s="71">
        <f t="shared" si="9"/>
        <v>6.0310000000000006</v>
      </c>
      <c r="F56" s="71"/>
      <c r="G56" s="201"/>
      <c r="K56" s="1"/>
      <c r="P56" s="93" t="s">
        <v>38</v>
      </c>
      <c r="Q56" s="71">
        <f>SUM(Q43:Q54)</f>
        <v>1976.0738000000001</v>
      </c>
      <c r="R56" s="71">
        <f t="shared" ref="R56:T56" si="10">SUM(R43:R54)</f>
        <v>2472.21</v>
      </c>
      <c r="S56" s="71">
        <f t="shared" si="10"/>
        <v>2366.2489999999998</v>
      </c>
      <c r="T56" s="71">
        <f t="shared" si="10"/>
        <v>2023.9380000000001</v>
      </c>
      <c r="U56" s="71"/>
      <c r="V56" s="201"/>
      <c r="W56" s="7"/>
      <c r="X56" s="7"/>
    </row>
    <row r="57" spans="1:24" ht="13.5">
      <c r="A57" s="94" t="s">
        <v>39</v>
      </c>
      <c r="B57" s="90"/>
      <c r="C57" s="90"/>
      <c r="D57" s="225">
        <f>D56/C56-1</f>
        <v>-4.1834049037262844E-2</v>
      </c>
      <c r="E57" s="225">
        <f>E56/D56-1</f>
        <v>-0.1280902125198784</v>
      </c>
      <c r="F57" s="90"/>
      <c r="G57" s="218">
        <f>(F43+F44+F45+F46+F47+F48+F49+F50+F51+F52+F53)/(E43+E44+E45+E46+E47+E48+E49+E50+E51+E52+E53)-1</f>
        <v>2.620320855614966E-2</v>
      </c>
      <c r="P57" s="94" t="s">
        <v>39</v>
      </c>
      <c r="Q57" s="90"/>
      <c r="R57" s="90"/>
      <c r="S57" s="225">
        <f>S56/R56-1</f>
        <v>-4.2860841109776393E-2</v>
      </c>
      <c r="T57" s="225">
        <f>T56/S56-1</f>
        <v>-0.14466398084056231</v>
      </c>
      <c r="U57" s="90"/>
      <c r="V57" s="218">
        <f>(U43+U44+U45+U46+U47+U48+U49+U50+U51+U52+U53)/(T43+T44+T45+T46+T47+T48+T49+T50+T51+T52+T53)-1</f>
        <v>3.1616024421418754E-2</v>
      </c>
      <c r="W57" s="7"/>
    </row>
    <row r="58" spans="1:24" ht="12" customHeight="1">
      <c r="A58" s="6"/>
      <c r="B58" s="61"/>
      <c r="C58" s="64"/>
      <c r="D58" s="64"/>
      <c r="E58" s="64"/>
      <c r="F58" s="64"/>
      <c r="G58" s="62"/>
      <c r="P58" s="6"/>
      <c r="Q58" s="61"/>
      <c r="R58" s="64"/>
      <c r="S58" s="64"/>
      <c r="T58" s="64"/>
      <c r="U58" s="64"/>
      <c r="V58" s="62"/>
      <c r="W58" s="7"/>
    </row>
    <row r="59" spans="1:24" s="73" customFormat="1" ht="15.75">
      <c r="A59" s="73" t="s">
        <v>17</v>
      </c>
      <c r="B59" s="83"/>
      <c r="P59" s="73" t="s">
        <v>17</v>
      </c>
    </row>
    <row r="60" spans="1:24" s="73" customFormat="1" ht="15.75">
      <c r="B60" s="83"/>
    </row>
    <row r="66" spans="5:5" ht="13.5">
      <c r="E66" s="70"/>
    </row>
  </sheetData>
  <sheetProtection selectLockedCells="1" selectUnlockedCells="1"/>
  <mergeCells count="38">
    <mergeCell ref="I9:M9"/>
    <mergeCell ref="A10:G10"/>
    <mergeCell ref="A12:A13"/>
    <mergeCell ref="B12:B13"/>
    <mergeCell ref="C12:C13"/>
    <mergeCell ref="G12:G13"/>
    <mergeCell ref="D12:D13"/>
    <mergeCell ref="I10:O10"/>
    <mergeCell ref="F12:F13"/>
    <mergeCell ref="E12:E13"/>
    <mergeCell ref="A9:G9"/>
    <mergeCell ref="V12:V13"/>
    <mergeCell ref="I13:K13"/>
    <mergeCell ref="S12:S13"/>
    <mergeCell ref="A36:V36"/>
    <mergeCell ref="H40:M40"/>
    <mergeCell ref="A37:V37"/>
    <mergeCell ref="U12:U13"/>
    <mergeCell ref="P12:P13"/>
    <mergeCell ref="Q12:Q13"/>
    <mergeCell ref="R12:R13"/>
    <mergeCell ref="T12:T13"/>
    <mergeCell ref="P9:V9"/>
    <mergeCell ref="I11:O11"/>
    <mergeCell ref="V41:V42"/>
    <mergeCell ref="D41:D42"/>
    <mergeCell ref="A41:A42"/>
    <mergeCell ref="B41:B42"/>
    <mergeCell ref="C41:C42"/>
    <mergeCell ref="G41:G42"/>
    <mergeCell ref="P41:P42"/>
    <mergeCell ref="U41:U42"/>
    <mergeCell ref="S41:S42"/>
    <mergeCell ref="R41:R42"/>
    <mergeCell ref="F41:F42"/>
    <mergeCell ref="Q41:Q42"/>
    <mergeCell ref="E41:E42"/>
    <mergeCell ref="T41:T42"/>
  </mergeCells>
  <conditionalFormatting sqref="U14:U25">
    <cfRule type="cellIs" dxfId="37" priority="13" operator="between">
      <formula>0</formula>
      <formula>0</formula>
    </cfRule>
  </conditionalFormatting>
  <conditionalFormatting sqref="V14:V23">
    <cfRule type="cellIs" dxfId="36" priority="12" operator="between">
      <formula>0</formula>
      <formula>0</formula>
    </cfRule>
  </conditionalFormatting>
  <conditionalFormatting sqref="U43:U54">
    <cfRule type="cellIs" dxfId="35" priority="11" operator="between">
      <formula>0</formula>
      <formula>0</formula>
    </cfRule>
  </conditionalFormatting>
  <conditionalFormatting sqref="F14:F25">
    <cfRule type="cellIs" dxfId="34" priority="9" operator="between">
      <formula>0</formula>
      <formula>0</formula>
    </cfRule>
  </conditionalFormatting>
  <conditionalFormatting sqref="G14:G23">
    <cfRule type="cellIs" dxfId="33" priority="8" operator="between">
      <formula>0</formula>
      <formula>0</formula>
    </cfRule>
  </conditionalFormatting>
  <conditionalFormatting sqref="F43:F54">
    <cfRule type="cellIs" dxfId="32" priority="7" operator="between">
      <formula>0</formula>
      <formula>0</formula>
    </cfRule>
  </conditionalFormatting>
  <conditionalFormatting sqref="G43:G52">
    <cfRule type="cellIs" dxfId="31" priority="6" operator="between">
      <formula>0</formula>
      <formula>0</formula>
    </cfRule>
  </conditionalFormatting>
  <conditionalFormatting sqref="V43:V52">
    <cfRule type="cellIs" dxfId="30" priority="5" operator="between">
      <formula>0</formula>
      <formula>0</formula>
    </cfRule>
  </conditionalFormatting>
  <conditionalFormatting sqref="G24:G25">
    <cfRule type="cellIs" dxfId="29" priority="4" operator="between">
      <formula>0</formula>
      <formula>0</formula>
    </cfRule>
  </conditionalFormatting>
  <conditionalFormatting sqref="V24:V25">
    <cfRule type="cellIs" dxfId="28" priority="3" operator="between">
      <formula>0</formula>
      <formula>0</formula>
    </cfRule>
  </conditionalFormatting>
  <conditionalFormatting sqref="V53:V54">
    <cfRule type="cellIs" dxfId="27" priority="2" operator="between">
      <formula>0</formula>
      <formula>0</formula>
    </cfRule>
  </conditionalFormatting>
  <conditionalFormatting sqref="G53:G54">
    <cfRule type="cellIs" dxfId="26" priority="1" operator="between">
      <formula>0</formula>
      <formula>0</formula>
    </cfRule>
  </conditionalFormatting>
  <pageMargins left="0.2361111111111111" right="0.17430555555555555" top="0.2013888888888889" bottom="0.2326388888888889" header="0.51180555555555551" footer="0.51180555555555551"/>
  <pageSetup paperSize="9" scale="75" firstPageNumber="0"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topLeftCell="A10" workbookViewId="0">
      <selection activeCell="P47" sqref="P47"/>
    </sheetView>
  </sheetViews>
  <sheetFormatPr baseColWidth="10" defaultColWidth="11.5703125" defaultRowHeight="15"/>
  <cols>
    <col min="1" max="16384" width="11.5703125" style="416"/>
  </cols>
  <sheetData>
    <row r="1" spans="1:21" s="374" customFormat="1" ht="15.6" customHeight="1"/>
    <row r="2" spans="1:21" s="374" customFormat="1" ht="12.75">
      <c r="F2" s="443"/>
      <c r="G2" s="443"/>
      <c r="H2" s="443"/>
      <c r="I2" s="443"/>
      <c r="J2" s="443"/>
    </row>
    <row r="3" spans="1:21" s="374" customFormat="1" ht="12.75">
      <c r="F3" s="442"/>
      <c r="G3" s="442"/>
    </row>
    <row r="4" spans="1:21" s="374" customFormat="1" ht="12.75"/>
    <row r="5" spans="1:21" s="374" customFormat="1" ht="12.75"/>
    <row r="6" spans="1:21" s="374" customFormat="1">
      <c r="A6" s="375" t="s">
        <v>164</v>
      </c>
      <c r="B6" s="375"/>
      <c r="C6" s="376"/>
      <c r="D6" s="376"/>
      <c r="E6" s="376"/>
      <c r="F6" s="376"/>
      <c r="G6" s="376"/>
      <c r="H6" s="376"/>
      <c r="I6" s="376"/>
      <c r="J6" s="376"/>
      <c r="K6" s="376"/>
      <c r="L6" s="376"/>
      <c r="M6" s="376"/>
      <c r="N6" s="376"/>
    </row>
    <row r="7" spans="1:21" s="374" customFormat="1" ht="17.25" customHeight="1">
      <c r="A7" s="444"/>
      <c r="B7" s="444"/>
      <c r="C7" s="444"/>
      <c r="D7" s="444"/>
      <c r="E7" s="444"/>
      <c r="F7" s="444"/>
      <c r="J7" s="445"/>
      <c r="K7" s="445"/>
      <c r="L7" s="445"/>
      <c r="M7" s="445"/>
      <c r="N7" s="445"/>
    </row>
    <row r="8" spans="1:21" s="374" customFormat="1" ht="12.75">
      <c r="H8" s="377"/>
    </row>
    <row r="9" spans="1:21" s="374" customFormat="1">
      <c r="A9" s="378" t="s">
        <v>165</v>
      </c>
      <c r="B9" s="378"/>
      <c r="C9" s="378"/>
      <c r="D9" s="378"/>
      <c r="E9" s="378"/>
      <c r="F9" s="378"/>
      <c r="G9" s="378"/>
      <c r="H9" s="379"/>
      <c r="I9" s="377"/>
      <c r="J9" s="379"/>
      <c r="K9" s="379"/>
      <c r="L9" s="379"/>
      <c r="M9" s="379"/>
      <c r="N9" s="379"/>
      <c r="O9" s="446"/>
      <c r="P9" s="446"/>
      <c r="Q9" s="446"/>
      <c r="R9" s="446"/>
      <c r="S9" s="446"/>
      <c r="T9" s="446"/>
      <c r="U9" s="446"/>
    </row>
    <row r="10" spans="1:21" s="374" customFormat="1" ht="12.75">
      <c r="A10" s="447" t="s">
        <v>166</v>
      </c>
      <c r="B10" s="447"/>
      <c r="C10" s="447"/>
      <c r="D10" s="447"/>
      <c r="E10" s="447"/>
      <c r="F10" s="447"/>
      <c r="G10" s="379"/>
      <c r="H10" s="379"/>
      <c r="I10" s="379"/>
      <c r="J10" s="377"/>
      <c r="K10" s="379"/>
      <c r="L10" s="379"/>
      <c r="M10" s="379"/>
      <c r="N10" s="379"/>
      <c r="O10" s="447"/>
      <c r="P10" s="447"/>
      <c r="Q10" s="447"/>
      <c r="R10" s="447"/>
      <c r="S10" s="447"/>
      <c r="T10" s="447"/>
      <c r="U10" s="447"/>
    </row>
    <row r="11" spans="1:21" s="374" customFormat="1" ht="13.5" thickBot="1">
      <c r="A11" s="380"/>
      <c r="B11" s="379"/>
      <c r="C11" s="381"/>
      <c r="D11" s="381"/>
      <c r="E11" s="381"/>
      <c r="F11" s="379"/>
      <c r="G11" s="382"/>
      <c r="H11" s="382"/>
      <c r="I11" s="382"/>
      <c r="K11" s="383" t="s">
        <v>165</v>
      </c>
      <c r="L11" s="380"/>
      <c r="M11" s="382"/>
      <c r="N11" s="379"/>
      <c r="O11" s="380"/>
      <c r="P11" s="379"/>
      <c r="Q11" s="379"/>
      <c r="R11" s="379"/>
      <c r="S11" s="381"/>
      <c r="T11" s="379"/>
    </row>
    <row r="12" spans="1:21" s="374" customFormat="1" ht="23.25" thickBot="1">
      <c r="A12" s="384" t="s">
        <v>167</v>
      </c>
      <c r="B12" s="385" t="s">
        <v>168</v>
      </c>
      <c r="C12" s="386">
        <v>2021</v>
      </c>
      <c r="D12" s="386">
        <v>2022</v>
      </c>
      <c r="E12" s="387">
        <v>2023</v>
      </c>
      <c r="F12" s="379"/>
      <c r="G12" s="379"/>
      <c r="H12" s="379"/>
      <c r="I12" s="379"/>
      <c r="J12" s="388"/>
      <c r="K12" s="383" t="s">
        <v>169</v>
      </c>
      <c r="M12" s="379"/>
      <c r="N12" s="379"/>
      <c r="O12" s="389"/>
      <c r="P12" s="389"/>
      <c r="Q12" s="390"/>
      <c r="R12" s="391"/>
      <c r="S12" s="391"/>
      <c r="T12" s="391"/>
    </row>
    <row r="13" spans="1:21" s="374" customFormat="1" ht="11.45" customHeight="1">
      <c r="A13" s="392" t="s">
        <v>5</v>
      </c>
      <c r="B13" s="393">
        <v>96.820000000000007</v>
      </c>
      <c r="C13" s="394">
        <v>104.6</v>
      </c>
      <c r="D13" s="394">
        <v>118.1</v>
      </c>
      <c r="E13" s="395">
        <v>146.80000000000001</v>
      </c>
      <c r="F13" s="379"/>
      <c r="G13" s="379"/>
      <c r="H13" s="379"/>
      <c r="I13" s="379"/>
      <c r="J13" s="379"/>
      <c r="K13" s="379"/>
      <c r="L13" s="379"/>
      <c r="M13" s="379"/>
      <c r="N13" s="379"/>
      <c r="O13" s="381"/>
      <c r="P13" s="381"/>
      <c r="Q13" s="396"/>
      <c r="R13" s="396"/>
      <c r="S13" s="396"/>
      <c r="T13" s="397"/>
    </row>
    <row r="14" spans="1:21" s="374" customFormat="1" ht="11.45" customHeight="1">
      <c r="A14" s="398" t="s">
        <v>6</v>
      </c>
      <c r="B14" s="399">
        <v>96.88000000000001</v>
      </c>
      <c r="C14" s="400">
        <v>107.3</v>
      </c>
      <c r="D14" s="400">
        <v>120.4</v>
      </c>
      <c r="E14" s="401">
        <v>146.6</v>
      </c>
      <c r="F14" s="379"/>
      <c r="G14" s="379"/>
      <c r="H14" s="379"/>
      <c r="I14" s="379"/>
      <c r="J14" s="379"/>
      <c r="K14" s="379"/>
      <c r="L14" s="379"/>
      <c r="M14" s="379"/>
      <c r="N14" s="379"/>
      <c r="O14" s="402"/>
      <c r="P14" s="381"/>
      <c r="Q14" s="396"/>
      <c r="R14" s="396"/>
      <c r="S14" s="396"/>
      <c r="T14" s="397"/>
    </row>
    <row r="15" spans="1:21" s="374" customFormat="1" ht="11.45" customHeight="1">
      <c r="A15" s="398" t="s">
        <v>7</v>
      </c>
      <c r="B15" s="399">
        <v>96.88</v>
      </c>
      <c r="C15" s="400">
        <v>108.9</v>
      </c>
      <c r="D15" s="400">
        <v>126.8</v>
      </c>
      <c r="E15" s="401">
        <v>146.69999999999999</v>
      </c>
      <c r="F15" s="379"/>
      <c r="G15" s="379"/>
      <c r="H15" s="379"/>
      <c r="I15" s="379"/>
      <c r="J15" s="379"/>
      <c r="K15" s="379"/>
      <c r="L15" s="379"/>
      <c r="M15" s="379"/>
      <c r="N15" s="379"/>
      <c r="O15" s="402"/>
      <c r="P15" s="381"/>
      <c r="Q15" s="396"/>
      <c r="R15" s="396"/>
      <c r="S15" s="396"/>
      <c r="T15" s="397"/>
    </row>
    <row r="16" spans="1:21" s="374" customFormat="1" ht="11.45" customHeight="1">
      <c r="A16" s="398" t="s">
        <v>8</v>
      </c>
      <c r="B16" s="399">
        <v>97.039999999999992</v>
      </c>
      <c r="C16" s="400">
        <v>110</v>
      </c>
      <c r="D16" s="400">
        <v>135</v>
      </c>
      <c r="E16" s="401">
        <v>145.19999999999999</v>
      </c>
      <c r="O16" s="403"/>
      <c r="P16" s="381"/>
      <c r="Q16" s="404"/>
      <c r="R16" s="405"/>
      <c r="S16" s="405"/>
      <c r="T16" s="397"/>
    </row>
    <row r="17" spans="1:26" s="374" customFormat="1" ht="11.45" customHeight="1">
      <c r="A17" s="398" t="s">
        <v>9</v>
      </c>
      <c r="B17" s="399">
        <v>97.079999999999984</v>
      </c>
      <c r="C17" s="400">
        <v>110.9</v>
      </c>
      <c r="D17" s="400">
        <v>140.19999999999999</v>
      </c>
      <c r="E17" s="406">
        <v>143.1</v>
      </c>
      <c r="F17" s="441"/>
      <c r="G17" s="441"/>
      <c r="H17" s="441"/>
      <c r="I17" s="441"/>
      <c r="J17" s="441"/>
      <c r="K17" s="441" t="s">
        <v>25</v>
      </c>
      <c r="L17" s="442"/>
      <c r="M17" s="442"/>
      <c r="N17" s="442"/>
      <c r="O17" s="407"/>
      <c r="P17" s="381"/>
      <c r="Q17" s="405"/>
      <c r="R17" s="405"/>
      <c r="S17" s="404"/>
      <c r="T17" s="397"/>
    </row>
    <row r="18" spans="1:26" s="374" customFormat="1" ht="11.45" customHeight="1">
      <c r="A18" s="398" t="s">
        <v>10</v>
      </c>
      <c r="B18" s="399">
        <v>97.240000000000009</v>
      </c>
      <c r="C18" s="400">
        <v>111.3</v>
      </c>
      <c r="D18" s="400">
        <v>141.6</v>
      </c>
      <c r="E18" s="406">
        <v>140.9</v>
      </c>
      <c r="F18" s="379"/>
      <c r="G18" s="408"/>
      <c r="H18" s="408"/>
      <c r="I18" s="408"/>
      <c r="J18" s="408"/>
      <c r="K18" s="408"/>
      <c r="L18" s="408"/>
      <c r="M18" s="408"/>
      <c r="N18" s="408"/>
      <c r="O18" s="408"/>
      <c r="P18" s="408"/>
      <c r="Q18" s="408"/>
      <c r="R18" s="408"/>
      <c r="S18" s="408"/>
      <c r="T18" s="397"/>
      <c r="U18" s="408"/>
      <c r="V18" s="408"/>
      <c r="W18" s="408"/>
      <c r="X18" s="408"/>
      <c r="Y18" s="408"/>
      <c r="Z18" s="408"/>
    </row>
    <row r="19" spans="1:26" s="374" customFormat="1" ht="11.45" customHeight="1">
      <c r="A19" s="398" t="s">
        <v>27</v>
      </c>
      <c r="B19" s="399">
        <v>97.2</v>
      </c>
      <c r="C19" s="400">
        <v>112.1</v>
      </c>
      <c r="D19" s="400">
        <v>142.5</v>
      </c>
      <c r="E19" s="406">
        <v>138.30000000000001</v>
      </c>
      <c r="F19" s="381"/>
      <c r="J19" s="408"/>
      <c r="N19" s="408"/>
      <c r="T19" s="397"/>
    </row>
    <row r="20" spans="1:26" s="374" customFormat="1" ht="11.45" customHeight="1">
      <c r="A20" s="398" t="s">
        <v>28</v>
      </c>
      <c r="B20" s="399">
        <v>97.179999999999993</v>
      </c>
      <c r="C20" s="400">
        <v>112.3</v>
      </c>
      <c r="D20" s="400">
        <v>142.1</v>
      </c>
      <c r="E20" s="406">
        <v>136.9</v>
      </c>
      <c r="F20" s="379"/>
      <c r="H20" s="409"/>
      <c r="I20" s="409"/>
      <c r="J20" s="409"/>
      <c r="K20" s="409"/>
      <c r="L20" s="409"/>
      <c r="M20" s="409"/>
      <c r="N20" s="409"/>
      <c r="S20" s="408"/>
      <c r="T20" s="397"/>
    </row>
    <row r="21" spans="1:26" s="374" customFormat="1" ht="11.45" customHeight="1">
      <c r="A21" s="398" t="s">
        <v>13</v>
      </c>
      <c r="B21" s="399">
        <v>97.16</v>
      </c>
      <c r="C21" s="400">
        <v>112.8</v>
      </c>
      <c r="D21" s="400">
        <v>142.69999999999999</v>
      </c>
      <c r="E21" s="406">
        <v>135.5</v>
      </c>
      <c r="O21" s="403"/>
      <c r="P21" s="381"/>
      <c r="Q21" s="405"/>
      <c r="R21" s="405"/>
      <c r="S21" s="405"/>
      <c r="T21" s="397"/>
    </row>
    <row r="22" spans="1:26" s="374" customFormat="1" ht="11.45" customHeight="1">
      <c r="A22" s="398" t="s">
        <v>14</v>
      </c>
      <c r="B22" s="399">
        <v>97.14</v>
      </c>
      <c r="C22" s="400">
        <v>113.2</v>
      </c>
      <c r="D22" s="400">
        <v>144.1</v>
      </c>
      <c r="E22" s="406"/>
      <c r="O22" s="403"/>
      <c r="P22" s="381"/>
      <c r="Q22" s="405"/>
      <c r="R22" s="405"/>
      <c r="S22" s="405"/>
      <c r="T22" s="397"/>
    </row>
    <row r="23" spans="1:26" s="374" customFormat="1" ht="11.45" customHeight="1">
      <c r="A23" s="398" t="s">
        <v>15</v>
      </c>
      <c r="B23" s="399">
        <v>97.419999999999987</v>
      </c>
      <c r="C23" s="400">
        <v>115</v>
      </c>
      <c r="D23" s="400">
        <v>146.19999999999999</v>
      </c>
      <c r="E23" s="406"/>
      <c r="O23" s="403"/>
      <c r="P23" s="381"/>
      <c r="Q23" s="405"/>
      <c r="R23" s="405"/>
      <c r="S23" s="405"/>
      <c r="T23" s="397"/>
    </row>
    <row r="24" spans="1:26" s="374" customFormat="1" ht="11.45" customHeight="1" thickBot="1">
      <c r="A24" s="410" t="s">
        <v>16</v>
      </c>
      <c r="B24" s="411">
        <v>97.76</v>
      </c>
      <c r="C24" s="412">
        <v>116.2</v>
      </c>
      <c r="D24" s="412">
        <v>146.19999999999999</v>
      </c>
      <c r="E24" s="413"/>
      <c r="O24" s="403"/>
      <c r="P24" s="381"/>
      <c r="Q24" s="405"/>
      <c r="R24" s="405"/>
      <c r="S24" s="405"/>
      <c r="T24" s="397"/>
    </row>
    <row r="25" spans="1:26" s="374" customFormat="1" ht="11.45" customHeight="1">
      <c r="B25" s="414"/>
      <c r="C25" s="414"/>
      <c r="D25" s="414"/>
      <c r="E25" s="414"/>
      <c r="Q25" s="405"/>
      <c r="R25" s="405"/>
      <c r="S25" s="405"/>
    </row>
    <row r="26" spans="1:26" s="374" customFormat="1" ht="11.45" customHeight="1">
      <c r="A26" s="403" t="s">
        <v>170</v>
      </c>
    </row>
    <row r="27" spans="1:26" s="374" customFormat="1" ht="12.75">
      <c r="G27" s="415"/>
    </row>
    <row r="28" spans="1:26" s="374" customFormat="1" ht="12.75"/>
    <row r="29" spans="1:26" s="374" customFormat="1" ht="12.75"/>
    <row r="30" spans="1:26" s="374" customFormat="1" ht="12.75"/>
    <row r="31" spans="1:26" s="374" customFormat="1" ht="12.75"/>
    <row r="32" spans="1:26" s="374" customFormat="1" ht="12.75"/>
    <row r="33" s="374" customFormat="1" ht="12.75"/>
    <row r="34" s="374" customFormat="1" ht="12.75"/>
    <row r="35" s="374" customFormat="1" ht="12.75"/>
    <row r="36" s="374" customFormat="1" ht="12.75"/>
    <row r="37" s="374" customFormat="1" ht="12.75"/>
    <row r="38" s="374" customFormat="1" ht="12.75"/>
    <row r="39" s="374" customFormat="1" ht="12.75"/>
    <row r="40" s="374" customFormat="1" ht="12.75"/>
    <row r="41" s="374" customFormat="1" ht="12.75"/>
    <row r="42" s="374" customFormat="1" ht="12.75"/>
    <row r="43" s="374" customFormat="1" ht="12.75"/>
    <row r="44" s="374" customFormat="1" ht="12.75"/>
    <row r="45" s="374" customFormat="1" ht="12.75"/>
    <row r="46" s="374" customFormat="1" ht="12.75"/>
    <row r="47" s="374" customFormat="1" ht="12.75"/>
    <row r="48" s="374" customFormat="1" ht="12.75"/>
    <row r="49" s="374" customFormat="1" ht="12.75"/>
    <row r="50" s="374" customFormat="1" ht="12.75"/>
    <row r="51" s="374" customFormat="1" ht="12.75"/>
    <row r="52" s="374" customFormat="1" ht="12.75"/>
    <row r="53" s="374" customFormat="1" ht="12.75"/>
  </sheetData>
  <mergeCells count="9">
    <mergeCell ref="O9:U9"/>
    <mergeCell ref="A10:F10"/>
    <mergeCell ref="O10:U10"/>
    <mergeCell ref="F17:K17"/>
    <mergeCell ref="L17:N17"/>
    <mergeCell ref="F2:J2"/>
    <mergeCell ref="F3:G3"/>
    <mergeCell ref="A7:F7"/>
    <mergeCell ref="J7:N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Y66"/>
  <sheetViews>
    <sheetView zoomScale="90" zoomScaleNormal="90" workbookViewId="0"/>
  </sheetViews>
  <sheetFormatPr baseColWidth="10" defaultColWidth="11.5703125" defaultRowHeight="12.75"/>
  <cols>
    <col min="1" max="1" width="23.7109375" style="1" customWidth="1"/>
    <col min="2" max="2" width="9.5703125" style="1" customWidth="1"/>
    <col min="3" max="6" width="8.140625" style="1" customWidth="1"/>
    <col min="7" max="7" width="9.28515625" style="1" customWidth="1"/>
    <col min="8" max="15" width="11.5703125" style="1"/>
    <col min="16" max="16" width="19.28515625" style="1" customWidth="1"/>
    <col min="17" max="17" width="10.140625" style="1" customWidth="1"/>
    <col min="18" max="21" width="8.5703125" style="1" customWidth="1"/>
    <col min="22" max="22" width="9.140625" style="1" customWidth="1"/>
    <col min="23" max="23" width="11" style="1" customWidth="1"/>
    <col min="24" max="16384" width="11.5703125" style="1"/>
  </cols>
  <sheetData>
    <row r="7" spans="1:25" s="76" customFormat="1" ht="18.75">
      <c r="A7" s="75" t="s">
        <v>75</v>
      </c>
      <c r="B7" s="75"/>
      <c r="Q7" s="77"/>
      <c r="W7" s="73"/>
    </row>
    <row r="8" spans="1:25" s="73" customFormat="1" ht="17.100000000000001" customHeight="1"/>
    <row r="9" spans="1:25" s="73" customFormat="1" ht="16.149999999999999" customHeight="1">
      <c r="A9" s="417" t="s">
        <v>71</v>
      </c>
      <c r="B9" s="417"/>
      <c r="C9" s="417"/>
      <c r="D9" s="417"/>
      <c r="E9" s="417"/>
      <c r="F9" s="417"/>
      <c r="G9" s="417"/>
      <c r="I9" s="440"/>
      <c r="J9" s="440"/>
      <c r="K9" s="440"/>
      <c r="L9" s="440"/>
      <c r="M9" s="440"/>
      <c r="N9" s="98"/>
      <c r="P9" s="417" t="s">
        <v>71</v>
      </c>
      <c r="Q9" s="417"/>
      <c r="R9" s="417"/>
      <c r="S9" s="417"/>
      <c r="T9" s="417"/>
      <c r="U9" s="417"/>
      <c r="V9" s="417"/>
      <c r="W9" s="70"/>
    </row>
    <row r="10" spans="1:25" s="70" customFormat="1" ht="27" customHeight="1">
      <c r="A10" s="417" t="s">
        <v>50</v>
      </c>
      <c r="B10" s="417"/>
      <c r="C10" s="417"/>
      <c r="D10" s="417"/>
      <c r="E10" s="417"/>
      <c r="F10" s="417"/>
      <c r="G10" s="417"/>
      <c r="I10" s="418" t="str">
        <f>CONCATENATE("Evolution des volumes de"," ",A9," abattus : "," stable entre 2021 et 2022")</f>
        <v>Evolution des volumes de Total veaux abattus :  stable entre 2021 et 2022</v>
      </c>
      <c r="J10" s="418"/>
      <c r="K10" s="418"/>
      <c r="L10" s="418"/>
      <c r="M10" s="418"/>
      <c r="N10" s="418"/>
      <c r="O10" s="418"/>
      <c r="P10" s="449" t="s">
        <v>51</v>
      </c>
      <c r="Q10" s="449"/>
      <c r="R10" s="449"/>
      <c r="S10" s="449"/>
      <c r="T10" s="449"/>
      <c r="U10" s="449"/>
      <c r="V10" s="449"/>
    </row>
    <row r="11" spans="1:25" s="5" customFormat="1" ht="13.9" customHeight="1">
      <c r="C11" s="6"/>
      <c r="D11" s="6"/>
      <c r="E11" s="6"/>
      <c r="F11" s="6"/>
      <c r="I11" s="418" t="str">
        <f>CONCATENATE(TEXT(V28,"0,0%"), " de janvier à novembre entre 2022 et 2023")</f>
        <v>-9,5% de janvier à novembre entre 2022 et 2023</v>
      </c>
      <c r="J11" s="418"/>
      <c r="K11" s="418"/>
      <c r="L11" s="418"/>
      <c r="M11" s="418"/>
      <c r="N11" s="418"/>
      <c r="O11" s="418"/>
      <c r="R11" s="6"/>
      <c r="S11" s="6"/>
      <c r="T11" s="6"/>
      <c r="U11" s="6"/>
    </row>
    <row r="12" spans="1:25" s="5" customFormat="1" ht="14.85" customHeight="1">
      <c r="A12" s="423" t="s">
        <v>3</v>
      </c>
      <c r="B12" s="421" t="s">
        <v>41</v>
      </c>
      <c r="C12" s="421">
        <v>2020</v>
      </c>
      <c r="D12" s="421">
        <v>2021</v>
      </c>
      <c r="E12" s="421">
        <v>2022</v>
      </c>
      <c r="F12" s="421">
        <v>2023</v>
      </c>
      <c r="G12" s="428" t="s">
        <v>44</v>
      </c>
      <c r="P12" s="423" t="s">
        <v>42</v>
      </c>
      <c r="Q12" s="421" t="s">
        <v>41</v>
      </c>
      <c r="R12" s="421">
        <v>2020</v>
      </c>
      <c r="S12" s="421">
        <v>2021</v>
      </c>
      <c r="T12" s="421">
        <v>2022</v>
      </c>
      <c r="U12" s="421">
        <v>2023</v>
      </c>
      <c r="V12" s="428" t="s">
        <v>44</v>
      </c>
    </row>
    <row r="13" spans="1:25" s="5" customFormat="1" ht="22.35" customHeight="1">
      <c r="A13" s="424"/>
      <c r="B13" s="422"/>
      <c r="C13" s="422"/>
      <c r="D13" s="422"/>
      <c r="E13" s="422"/>
      <c r="F13" s="422"/>
      <c r="G13" s="429"/>
      <c r="I13" s="434"/>
      <c r="J13" s="434"/>
      <c r="K13" s="434"/>
      <c r="P13" s="424"/>
      <c r="Q13" s="422"/>
      <c r="R13" s="422"/>
      <c r="S13" s="422"/>
      <c r="T13" s="422"/>
      <c r="U13" s="422"/>
      <c r="V13" s="429"/>
      <c r="W13" s="7"/>
    </row>
    <row r="14" spans="1:25" s="5" customFormat="1">
      <c r="A14" s="91" t="s">
        <v>5</v>
      </c>
      <c r="B14" s="110">
        <v>10.807599999999999</v>
      </c>
      <c r="C14" s="99">
        <v>10.76</v>
      </c>
      <c r="D14" s="99">
        <v>10.391</v>
      </c>
      <c r="E14" s="99">
        <v>9.754999999999999</v>
      </c>
      <c r="F14" s="72">
        <v>9.3230000000000004</v>
      </c>
      <c r="G14" s="101">
        <f>F14/E14-1</f>
        <v>-4.4284982060481703E-2</v>
      </c>
      <c r="H14" s="33"/>
      <c r="P14" s="91" t="s">
        <v>5</v>
      </c>
      <c r="Q14" s="111">
        <v>1695.3547999999998</v>
      </c>
      <c r="R14" s="113">
        <v>1698.741</v>
      </c>
      <c r="S14" s="113">
        <v>1633.885</v>
      </c>
      <c r="T14" s="113">
        <v>1584.963</v>
      </c>
      <c r="U14" s="113">
        <v>1439.8820000000001</v>
      </c>
      <c r="V14" s="101">
        <f>U14/T14-1</f>
        <v>-9.1535890743190795E-2</v>
      </c>
      <c r="W14" s="7"/>
      <c r="X14" s="7"/>
      <c r="Y14" s="11"/>
    </row>
    <row r="15" spans="1:25" s="5" customFormat="1">
      <c r="A15" s="91" t="s">
        <v>6</v>
      </c>
      <c r="B15" s="110">
        <v>9.6349999999999998</v>
      </c>
      <c r="C15" s="99">
        <v>9.4220000000000006</v>
      </c>
      <c r="D15" s="99">
        <v>9.3160000000000007</v>
      </c>
      <c r="E15" s="99">
        <v>8.6890000000000001</v>
      </c>
      <c r="F15" s="72">
        <v>7.6369999999999996</v>
      </c>
      <c r="G15" s="101">
        <f t="shared" ref="G15:G23" si="0">F15/E15-1</f>
        <v>-0.12107262055472445</v>
      </c>
      <c r="H15" s="33"/>
      <c r="P15" s="91" t="s">
        <v>6</v>
      </c>
      <c r="Q15" s="111">
        <v>1518.172</v>
      </c>
      <c r="R15" s="113">
        <v>1512.4469999999999</v>
      </c>
      <c r="S15" s="113">
        <v>1498.6980000000001</v>
      </c>
      <c r="T15" s="113">
        <v>1417.4280000000001</v>
      </c>
      <c r="U15" s="113">
        <v>1195.5940000000001</v>
      </c>
      <c r="V15" s="101">
        <f t="shared" ref="V15:V23" si="1">U15/T15-1</f>
        <v>-0.15650459846990472</v>
      </c>
      <c r="W15" s="7"/>
      <c r="X15" s="7"/>
      <c r="Y15" s="11"/>
    </row>
    <row r="16" spans="1:25" s="5" customFormat="1">
      <c r="A16" s="91" t="s">
        <v>7</v>
      </c>
      <c r="B16" s="110">
        <v>11.3162</v>
      </c>
      <c r="C16" s="99">
        <v>10.769</v>
      </c>
      <c r="D16" s="99">
        <v>11.339</v>
      </c>
      <c r="E16" s="99">
        <v>10.571999999999999</v>
      </c>
      <c r="F16" s="72">
        <v>9.7119999999999997</v>
      </c>
      <c r="G16" s="101">
        <f t="shared" si="0"/>
        <v>-8.134695421869087E-2</v>
      </c>
      <c r="H16" s="33"/>
      <c r="P16" s="91" t="s">
        <v>7</v>
      </c>
      <c r="Q16" s="111">
        <v>1802.4164000000001</v>
      </c>
      <c r="R16" s="113">
        <v>1732.058</v>
      </c>
      <c r="S16" s="113">
        <v>1830.9659999999999</v>
      </c>
      <c r="T16" s="113">
        <v>1738.02</v>
      </c>
      <c r="U16" s="113">
        <v>1525.23</v>
      </c>
      <c r="V16" s="101">
        <f t="shared" si="1"/>
        <v>-0.12243242310215074</v>
      </c>
      <c r="W16" s="7"/>
      <c r="X16" s="7"/>
      <c r="Y16" s="11"/>
    </row>
    <row r="17" spans="1:25" s="5" customFormat="1">
      <c r="A17" s="91" t="s">
        <v>8</v>
      </c>
      <c r="B17" s="110">
        <v>10.780400000000002</v>
      </c>
      <c r="C17" s="99">
        <v>11.025</v>
      </c>
      <c r="D17" s="99">
        <v>10.534000000000001</v>
      </c>
      <c r="E17" s="99">
        <v>10.146000000000001</v>
      </c>
      <c r="F17" s="72">
        <v>8.4220000000000006</v>
      </c>
      <c r="G17" s="101">
        <f t="shared" si="0"/>
        <v>-0.16991917997240291</v>
      </c>
      <c r="H17" s="33"/>
      <c r="P17" s="91" t="s">
        <v>8</v>
      </c>
      <c r="Q17" s="111">
        <v>1741.0440000000003</v>
      </c>
      <c r="R17" s="113">
        <v>1810.1280000000002</v>
      </c>
      <c r="S17" s="113">
        <v>1727.547</v>
      </c>
      <c r="T17" s="113">
        <v>1674.1120000000001</v>
      </c>
      <c r="U17" s="113">
        <v>1354.384</v>
      </c>
      <c r="V17" s="101">
        <f t="shared" si="1"/>
        <v>-0.19098363789280526</v>
      </c>
      <c r="W17" s="7"/>
      <c r="X17" s="7"/>
      <c r="Y17" s="11"/>
    </row>
    <row r="18" spans="1:25" s="5" customFormat="1">
      <c r="A18" s="91" t="s">
        <v>9</v>
      </c>
      <c r="B18" s="110">
        <v>11.27</v>
      </c>
      <c r="C18" s="99">
        <v>10.305999999999999</v>
      </c>
      <c r="D18" s="99">
        <v>10.627000000000001</v>
      </c>
      <c r="E18" s="99">
        <v>10.109</v>
      </c>
      <c r="F18" s="72">
        <v>9.327</v>
      </c>
      <c r="G18" s="101">
        <f t="shared" si="0"/>
        <v>-7.7356810762686745E-2</v>
      </c>
      <c r="H18" s="33"/>
      <c r="P18" s="91" t="s">
        <v>9</v>
      </c>
      <c r="Q18" s="111">
        <v>1828.0670000000002</v>
      </c>
      <c r="R18" s="113">
        <v>1705.461</v>
      </c>
      <c r="S18" s="113">
        <v>1755.6</v>
      </c>
      <c r="T18" s="113">
        <v>1690.636</v>
      </c>
      <c r="U18" s="113">
        <v>1518.777</v>
      </c>
      <c r="V18" s="101">
        <f t="shared" si="1"/>
        <v>-0.10165346059116209</v>
      </c>
      <c r="W18" s="7"/>
      <c r="X18" s="7"/>
      <c r="Y18" s="11"/>
    </row>
    <row r="19" spans="1:25" s="5" customFormat="1">
      <c r="A19" s="91" t="s">
        <v>10</v>
      </c>
      <c r="B19" s="110">
        <v>10.416599999999999</v>
      </c>
      <c r="C19" s="99">
        <v>10.698</v>
      </c>
      <c r="D19" s="99">
        <v>9.4710000000000001</v>
      </c>
      <c r="E19" s="99">
        <v>9.0869999999999997</v>
      </c>
      <c r="F19" s="72">
        <v>8.6069999999999993</v>
      </c>
      <c r="G19" s="101">
        <f t="shared" si="0"/>
        <v>-5.2822713766919827E-2</v>
      </c>
      <c r="H19" s="33"/>
      <c r="P19" s="91" t="s">
        <v>10</v>
      </c>
      <c r="Q19" s="111">
        <v>1685.4009999999998</v>
      </c>
      <c r="R19" s="113">
        <v>1764.5409999999999</v>
      </c>
      <c r="S19" s="113">
        <v>1568.1959999999999</v>
      </c>
      <c r="T19" s="113">
        <v>1504.8419999999999</v>
      </c>
      <c r="U19" s="113">
        <v>1384.64</v>
      </c>
      <c r="V19" s="101">
        <f t="shared" si="1"/>
        <v>-7.987682427789744E-2</v>
      </c>
      <c r="W19" s="7"/>
      <c r="X19" s="7"/>
      <c r="Y19" s="11"/>
    </row>
    <row r="20" spans="1:25" s="6" customFormat="1" ht="12.95" customHeight="1">
      <c r="A20" s="91" t="s">
        <v>11</v>
      </c>
      <c r="B20" s="110">
        <v>9.4347999999999992</v>
      </c>
      <c r="C20" s="99">
        <v>9.5500000000000007</v>
      </c>
      <c r="D20" s="99">
        <v>9.39</v>
      </c>
      <c r="E20" s="99">
        <v>8.2629999999999999</v>
      </c>
      <c r="F20" s="72">
        <v>7.9249999999999998</v>
      </c>
      <c r="G20" s="101">
        <f t="shared" si="0"/>
        <v>-4.090524022752029E-2</v>
      </c>
      <c r="H20" s="33"/>
      <c r="P20" s="91" t="s">
        <v>11</v>
      </c>
      <c r="Q20" s="111">
        <v>1497.8061999999998</v>
      </c>
      <c r="R20" s="113">
        <v>1548.453</v>
      </c>
      <c r="S20" s="113">
        <v>1536.248</v>
      </c>
      <c r="T20" s="113">
        <v>1348.3869999999999</v>
      </c>
      <c r="U20" s="113">
        <v>1263.4939999999999</v>
      </c>
      <c r="V20" s="101">
        <f t="shared" si="1"/>
        <v>-6.2958927963559397E-2</v>
      </c>
      <c r="W20" s="7"/>
      <c r="X20" s="7"/>
      <c r="Y20" s="11"/>
    </row>
    <row r="21" spans="1:25" s="5" customFormat="1" ht="12.95" customHeight="1">
      <c r="A21" s="91" t="s">
        <v>28</v>
      </c>
      <c r="B21" s="110">
        <v>10.144400000000001</v>
      </c>
      <c r="C21" s="99">
        <v>9.2230000000000008</v>
      </c>
      <c r="D21" s="99">
        <v>9.8260000000000005</v>
      </c>
      <c r="E21" s="99">
        <v>8.9480000000000004</v>
      </c>
      <c r="F21" s="72">
        <v>8.4220000000000006</v>
      </c>
      <c r="G21" s="101">
        <f t="shared" si="0"/>
        <v>-5.8784085829235555E-2</v>
      </c>
      <c r="H21" s="33"/>
      <c r="P21" s="91" t="s">
        <v>28</v>
      </c>
      <c r="Q21" s="111">
        <v>1616.4715999999999</v>
      </c>
      <c r="R21" s="113">
        <v>1492.2939999999999</v>
      </c>
      <c r="S21" s="113">
        <v>1601.556</v>
      </c>
      <c r="T21" s="113">
        <v>1443.126</v>
      </c>
      <c r="U21" s="113">
        <v>1347.3430000000001</v>
      </c>
      <c r="V21" s="101">
        <f t="shared" si="1"/>
        <v>-6.6371889911206572E-2</v>
      </c>
      <c r="W21" s="7"/>
      <c r="X21" s="7"/>
      <c r="Y21" s="11"/>
    </row>
    <row r="22" spans="1:25" s="5" customFormat="1" ht="12.95" customHeight="1">
      <c r="A22" s="91" t="s">
        <v>13</v>
      </c>
      <c r="B22" s="110">
        <v>10.8786</v>
      </c>
      <c r="C22" s="99">
        <v>10.737</v>
      </c>
      <c r="D22" s="99">
        <v>10.612</v>
      </c>
      <c r="E22" s="99">
        <v>9.782</v>
      </c>
      <c r="F22" s="72">
        <v>8.8889999999999993</v>
      </c>
      <c r="G22" s="101">
        <f t="shared" si="0"/>
        <v>-9.1290124718871435E-2</v>
      </c>
      <c r="H22" s="33"/>
      <c r="P22" s="91" t="s">
        <v>13</v>
      </c>
      <c r="Q22" s="111">
        <v>1731.97</v>
      </c>
      <c r="R22" s="113">
        <v>1747.5130000000001</v>
      </c>
      <c r="S22" s="113">
        <v>1756.1119999999999</v>
      </c>
      <c r="T22" s="113">
        <v>1574.2139999999999</v>
      </c>
      <c r="U22" s="113">
        <v>1439.0420000000001</v>
      </c>
      <c r="V22" s="101">
        <f t="shared" si="1"/>
        <v>-8.5866343457750904E-2</v>
      </c>
      <c r="W22" s="7"/>
      <c r="X22" s="7"/>
      <c r="Y22" s="11"/>
    </row>
    <row r="23" spans="1:25" s="5" customFormat="1" ht="12.95" customHeight="1">
      <c r="A23" s="91" t="s">
        <v>14</v>
      </c>
      <c r="B23" s="110">
        <v>11.693999999999999</v>
      </c>
      <c r="C23" s="99">
        <v>11.347</v>
      </c>
      <c r="D23" s="99">
        <v>10.498000000000001</v>
      </c>
      <c r="E23" s="99">
        <v>9.6910000000000007</v>
      </c>
      <c r="F23" s="72">
        <v>9.8070000000000004</v>
      </c>
      <c r="G23" s="101">
        <f t="shared" si="0"/>
        <v>1.1969868950572726E-2</v>
      </c>
      <c r="H23" s="33"/>
      <c r="P23" s="91" t="s">
        <v>14</v>
      </c>
      <c r="Q23" s="111">
        <v>1880.2288000000001</v>
      </c>
      <c r="R23" s="113">
        <v>1829.8109999999999</v>
      </c>
      <c r="S23" s="113">
        <v>1727.0039999999999</v>
      </c>
      <c r="T23" s="113">
        <v>1545.6030000000001</v>
      </c>
      <c r="U23" s="113">
        <v>1583.5050000000001</v>
      </c>
      <c r="V23" s="101">
        <f t="shared" si="1"/>
        <v>2.4522467929992464E-2</v>
      </c>
      <c r="W23" s="7"/>
      <c r="X23" s="7"/>
      <c r="Y23" s="11"/>
    </row>
    <row r="24" spans="1:25" s="5" customFormat="1" ht="12.95" customHeight="1">
      <c r="A24" s="91" t="s">
        <v>15</v>
      </c>
      <c r="B24" s="110">
        <v>10.898399999999999</v>
      </c>
      <c r="C24" s="99">
        <v>10.792</v>
      </c>
      <c r="D24" s="99">
        <v>10.704000000000001</v>
      </c>
      <c r="E24" s="99">
        <v>9.07</v>
      </c>
      <c r="F24" s="72">
        <v>9.407</v>
      </c>
      <c r="G24" s="101">
        <f>F24/E24-1</f>
        <v>3.7155457552370486E-2</v>
      </c>
      <c r="H24" s="33"/>
      <c r="P24" s="91" t="s">
        <v>15</v>
      </c>
      <c r="Q24" s="111">
        <v>1742.7896000000001</v>
      </c>
      <c r="R24" s="113">
        <v>1719.5140000000001</v>
      </c>
      <c r="S24" s="113">
        <v>1752.874</v>
      </c>
      <c r="T24" s="113">
        <v>1423.5409999999999</v>
      </c>
      <c r="U24" s="113">
        <v>1498.258</v>
      </c>
      <c r="V24" s="101">
        <f>U24/T24-1</f>
        <v>5.2486721492391197E-2</v>
      </c>
      <c r="W24" s="7"/>
      <c r="X24" s="7"/>
      <c r="Y24" s="11"/>
    </row>
    <row r="25" spans="1:25" s="5" customFormat="1" ht="12.95" customHeight="1">
      <c r="A25" s="91" t="s">
        <v>16</v>
      </c>
      <c r="B25" s="110">
        <v>10.302999999999999</v>
      </c>
      <c r="C25" s="99">
        <v>10.433</v>
      </c>
      <c r="D25" s="99">
        <v>10.048</v>
      </c>
      <c r="E25" s="99">
        <v>8.609</v>
      </c>
      <c r="F25" s="72"/>
      <c r="G25" s="220"/>
      <c r="H25" s="33"/>
      <c r="P25" s="91" t="s">
        <v>16</v>
      </c>
      <c r="Q25" s="111">
        <v>1637.4964</v>
      </c>
      <c r="R25" s="113">
        <v>1651.346</v>
      </c>
      <c r="S25" s="113">
        <v>1631.732</v>
      </c>
      <c r="T25" s="113">
        <v>1348.752</v>
      </c>
      <c r="U25" s="113"/>
      <c r="V25" s="220"/>
      <c r="W25" s="7"/>
      <c r="X25" s="7"/>
      <c r="Y25" s="11"/>
    </row>
    <row r="26" spans="1:25" s="5" customFormat="1" ht="12.95" customHeight="1">
      <c r="A26" s="93" t="s">
        <v>49</v>
      </c>
      <c r="B26" s="71">
        <f>SUM(B14:B19)</f>
        <v>64.225800000000007</v>
      </c>
      <c r="C26" s="71">
        <f t="shared" ref="C26:F26" si="2">SUM(C14:C19)</f>
        <v>62.98</v>
      </c>
      <c r="D26" s="71">
        <f t="shared" si="2"/>
        <v>61.677999999999997</v>
      </c>
      <c r="E26" s="71">
        <f t="shared" si="2"/>
        <v>58.358000000000004</v>
      </c>
      <c r="F26" s="71">
        <f t="shared" si="2"/>
        <v>53.027999999999999</v>
      </c>
      <c r="G26" s="201"/>
      <c r="H26" s="33"/>
      <c r="P26" s="93" t="s">
        <v>49</v>
      </c>
      <c r="Q26" s="71">
        <f>SUM(Q14:Q19)</f>
        <v>10270.4552</v>
      </c>
      <c r="R26" s="71">
        <f t="shared" ref="R26:U26" si="3">SUM(R14:R19)</f>
        <v>10223.375999999998</v>
      </c>
      <c r="S26" s="71">
        <f t="shared" si="3"/>
        <v>10014.892</v>
      </c>
      <c r="T26" s="71">
        <f t="shared" si="3"/>
        <v>9610.0010000000002</v>
      </c>
      <c r="U26" s="71">
        <f t="shared" si="3"/>
        <v>8418.5069999999996</v>
      </c>
      <c r="V26" s="201"/>
      <c r="W26" s="7"/>
      <c r="X26" s="7"/>
      <c r="Y26" s="11"/>
    </row>
    <row r="27" spans="1:25" s="73" customFormat="1" ht="15.75">
      <c r="A27" s="93" t="s">
        <v>38</v>
      </c>
      <c r="B27" s="71">
        <f>SUM(B14:B25)</f>
        <v>127.57900000000001</v>
      </c>
      <c r="C27" s="71">
        <f t="shared" ref="C27:E27" si="4">SUM(C14:C25)</f>
        <v>125.06199999999998</v>
      </c>
      <c r="D27" s="71">
        <f t="shared" si="4"/>
        <v>122.756</v>
      </c>
      <c r="E27" s="71">
        <f t="shared" si="4"/>
        <v>112.72100000000002</v>
      </c>
      <c r="F27" s="71"/>
      <c r="G27" s="201"/>
      <c r="P27" s="93" t="s">
        <v>38</v>
      </c>
      <c r="Q27" s="71">
        <f>SUM(Q14:Q25)</f>
        <v>20377.217799999999</v>
      </c>
      <c r="R27" s="71">
        <f t="shared" ref="R27:T27" si="5">SUM(R14:R25)</f>
        <v>20212.307000000001</v>
      </c>
      <c r="S27" s="71">
        <f t="shared" si="5"/>
        <v>20020.417999999998</v>
      </c>
      <c r="T27" s="71">
        <f t="shared" si="5"/>
        <v>18293.624000000003</v>
      </c>
      <c r="U27" s="71"/>
      <c r="V27" s="201"/>
      <c r="W27" s="84"/>
      <c r="X27" s="84"/>
      <c r="Y27" s="102"/>
    </row>
    <row r="28" spans="1:25" ht="13.5">
      <c r="A28" s="94" t="s">
        <v>39</v>
      </c>
      <c r="B28" s="90"/>
      <c r="C28" s="90"/>
      <c r="D28" s="225">
        <f>D27/C27-1</f>
        <v>-1.8438854328253096E-2</v>
      </c>
      <c r="E28" s="225">
        <f>E27/D27-1</f>
        <v>-8.1747531688878605E-2</v>
      </c>
      <c r="F28" s="90"/>
      <c r="G28" s="218">
        <f>(F14+F15+F16+F17+F18+F19+F20+F21+F22+F23)/(E14+E15+E16+E17+E18+E19+E20+E21+E22+E23)-1</f>
        <v>-7.3346520485680244E-2</v>
      </c>
      <c r="P28" s="94" t="s">
        <v>39</v>
      </c>
      <c r="Q28" s="90"/>
      <c r="R28" s="90"/>
      <c r="S28" s="225">
        <f>S27/R27-1</f>
        <v>-9.4936713557736141E-3</v>
      </c>
      <c r="T28" s="225">
        <f>T27/S27-1</f>
        <v>-8.625164569490984E-2</v>
      </c>
      <c r="U28" s="90"/>
      <c r="V28" s="218">
        <f>(U14+U15+U16+U17+U18+U19+U20+U21+U22+U23)/(T14+T15+T16+T17+T18+T19+T20+T21+T22+T23)-1</f>
        <v>-9.4672293245985251E-2</v>
      </c>
      <c r="W28" s="95"/>
      <c r="X28" s="7"/>
      <c r="Y28" s="11"/>
    </row>
    <row r="29" spans="1:25" ht="13.5">
      <c r="A29" s="83"/>
      <c r="B29" s="61"/>
      <c r="C29" s="95"/>
      <c r="D29" s="95"/>
      <c r="E29" s="95"/>
      <c r="F29" s="95"/>
      <c r="G29" s="95"/>
      <c r="P29" s="83"/>
      <c r="Q29" s="61"/>
      <c r="R29" s="95"/>
      <c r="S29" s="95"/>
      <c r="T29" s="95"/>
      <c r="U29" s="95"/>
      <c r="V29" s="95"/>
      <c r="W29" s="7"/>
      <c r="X29" s="7"/>
      <c r="Y29" s="11"/>
    </row>
    <row r="30" spans="1:25" s="70" customFormat="1">
      <c r="A30" s="100" t="s">
        <v>47</v>
      </c>
      <c r="B30" s="215">
        <f>B27/B31</f>
        <v>0.10255431208973532</v>
      </c>
      <c r="C30" s="215">
        <f t="shared" ref="C30:D30" si="6">C27/C31</f>
        <v>0.10548805792387705</v>
      </c>
      <c r="D30" s="215">
        <f t="shared" si="6"/>
        <v>0.10478326076397988</v>
      </c>
      <c r="E30" s="215">
        <f>E27/E31</f>
        <v>0.10258116007051028</v>
      </c>
      <c r="F30" s="215">
        <f>SUM(F14:F23)/F31</f>
        <v>9.3205800770232897E-2</v>
      </c>
      <c r="G30" s="215"/>
      <c r="P30" s="100" t="s">
        <v>47</v>
      </c>
      <c r="Q30" s="215">
        <f>Q27/Q31</f>
        <v>0.11476896797471091</v>
      </c>
      <c r="R30" s="215">
        <f t="shared" ref="R30:T30" si="7">R27/R31</f>
        <v>0.11658629148769649</v>
      </c>
      <c r="S30" s="215">
        <f t="shared" si="7"/>
        <v>0.11610369785340573</v>
      </c>
      <c r="T30" s="215">
        <f t="shared" si="7"/>
        <v>0.11423295148994954</v>
      </c>
      <c r="U30" s="215">
        <f>SUM(U14:U23)/U31</f>
        <v>0.10224046599895334</v>
      </c>
      <c r="V30" s="215"/>
      <c r="W30" s="84"/>
      <c r="X30" s="84"/>
      <c r="Y30" s="102"/>
    </row>
    <row r="31" spans="1:25" ht="13.5">
      <c r="A31" s="100" t="s">
        <v>46</v>
      </c>
      <c r="B31" s="212">
        <v>1244.0140000000001</v>
      </c>
      <c r="C31" s="213">
        <v>1185.556</v>
      </c>
      <c r="D31" s="213">
        <v>1171.5229999999999</v>
      </c>
      <c r="E31" s="213">
        <v>1098.847</v>
      </c>
      <c r="F31" s="213">
        <v>944.90899999999999</v>
      </c>
      <c r="G31" s="213"/>
      <c r="P31" s="100" t="s">
        <v>46</v>
      </c>
      <c r="Q31" s="212">
        <v>177549.89139999999</v>
      </c>
      <c r="R31" s="213">
        <v>173367.78399999999</v>
      </c>
      <c r="S31" s="213">
        <v>172435.66200000001</v>
      </c>
      <c r="T31" s="213">
        <v>160143.144</v>
      </c>
      <c r="U31" s="213">
        <v>137439.622</v>
      </c>
      <c r="V31" s="213"/>
      <c r="W31" s="7"/>
      <c r="X31" s="7"/>
      <c r="Y31" s="11"/>
    </row>
    <row r="32" spans="1:25" s="73" customFormat="1" ht="15.75">
      <c r="A32" s="100" t="s">
        <v>48</v>
      </c>
      <c r="B32" s="214"/>
      <c r="C32" s="215"/>
      <c r="D32" s="215">
        <f>D31/C31-1</f>
        <v>-1.1836640361147066E-2</v>
      </c>
      <c r="E32" s="215">
        <f>E31/D31-1</f>
        <v>-6.2035487139390333E-2</v>
      </c>
      <c r="F32" s="215"/>
      <c r="G32" s="215"/>
      <c r="I32" s="73" t="s">
        <v>17</v>
      </c>
      <c r="P32" s="100" t="s">
        <v>48</v>
      </c>
      <c r="Q32" s="214"/>
      <c r="R32" s="215"/>
      <c r="S32" s="215">
        <f>S31/R31-1</f>
        <v>-5.3765583114333548E-3</v>
      </c>
      <c r="T32" s="215">
        <f>T31/S31-1</f>
        <v>-7.1287562314111153E-2</v>
      </c>
      <c r="U32" s="215"/>
      <c r="V32" s="215"/>
    </row>
    <row r="33" spans="1:25">
      <c r="S33" s="112"/>
      <c r="T33" s="112"/>
      <c r="U33" s="65"/>
    </row>
    <row r="34" spans="1:25">
      <c r="U34" s="65"/>
    </row>
    <row r="36" spans="1:25" s="73" customFormat="1" ht="22.15" customHeight="1">
      <c r="A36" s="426" t="s">
        <v>74</v>
      </c>
      <c r="B36" s="426"/>
      <c r="C36" s="426"/>
      <c r="D36" s="426"/>
      <c r="E36" s="426"/>
      <c r="F36" s="426"/>
      <c r="G36" s="426"/>
      <c r="H36" s="426"/>
      <c r="I36" s="426"/>
      <c r="J36" s="426"/>
      <c r="K36" s="426"/>
      <c r="L36" s="426"/>
      <c r="M36" s="426"/>
      <c r="N36" s="426"/>
      <c r="O36" s="426"/>
      <c r="P36" s="426"/>
      <c r="Q36" s="426"/>
      <c r="R36" s="426"/>
      <c r="S36" s="426"/>
      <c r="T36" s="426"/>
      <c r="U36" s="426"/>
      <c r="V36" s="426"/>
    </row>
    <row r="37" spans="1:25" s="73" customFormat="1" ht="25.35" customHeight="1">
      <c r="C37" s="425"/>
      <c r="D37" s="425"/>
      <c r="E37" s="425"/>
      <c r="F37" s="425"/>
      <c r="G37" s="425"/>
      <c r="H37" s="425"/>
      <c r="I37" s="425"/>
      <c r="J37" s="425"/>
      <c r="K37" s="425"/>
      <c r="L37" s="425"/>
      <c r="M37" s="425"/>
      <c r="N37" s="425"/>
      <c r="O37" s="425"/>
      <c r="P37" s="425"/>
      <c r="Q37" s="82"/>
    </row>
    <row r="38" spans="1:25" s="70" customFormat="1" ht="18.75">
      <c r="A38" s="79" t="s">
        <v>72</v>
      </c>
      <c r="B38" s="87"/>
      <c r="C38" s="88"/>
      <c r="D38" s="88"/>
      <c r="E38" s="88"/>
      <c r="F38" s="88"/>
      <c r="G38" s="88"/>
      <c r="K38" s="65"/>
      <c r="P38" s="79" t="s">
        <v>73</v>
      </c>
      <c r="Q38" s="81"/>
      <c r="R38" s="82"/>
      <c r="S38" s="82"/>
      <c r="T38" s="82"/>
      <c r="U38" s="82"/>
      <c r="V38" s="82"/>
    </row>
    <row r="39" spans="1:25" s="5" customFormat="1" ht="12.75" customHeight="1">
      <c r="A39" s="96" t="s">
        <v>45</v>
      </c>
      <c r="B39" s="206"/>
      <c r="C39" s="97">
        <f>C55/$C$27</f>
        <v>0.10823431577937344</v>
      </c>
      <c r="D39" s="97">
        <f>D55/$D$27</f>
        <v>0.10060608035452442</v>
      </c>
      <c r="E39" s="97">
        <f>E55/$E$27</f>
        <v>9.5918240611775979E-2</v>
      </c>
      <c r="F39" s="6"/>
      <c r="H39" s="427"/>
      <c r="I39" s="427"/>
      <c r="J39" s="427"/>
      <c r="K39" s="427"/>
      <c r="L39" s="427"/>
      <c r="M39" s="427"/>
      <c r="N39" s="58"/>
      <c r="O39" s="2"/>
      <c r="R39" s="6"/>
      <c r="S39" s="6"/>
      <c r="T39" s="6"/>
      <c r="U39" s="6"/>
    </row>
    <row r="40" spans="1:25" s="5" customFormat="1" ht="14.65" customHeight="1">
      <c r="A40" s="423" t="s">
        <v>3</v>
      </c>
      <c r="B40" s="421" t="s">
        <v>41</v>
      </c>
      <c r="C40" s="421">
        <v>2020</v>
      </c>
      <c r="D40" s="421">
        <v>2021</v>
      </c>
      <c r="E40" s="421">
        <v>2022</v>
      </c>
      <c r="F40" s="421">
        <v>2023</v>
      </c>
      <c r="G40" s="428" t="s">
        <v>44</v>
      </c>
      <c r="P40" s="423" t="s">
        <v>18</v>
      </c>
      <c r="Q40" s="421" t="s">
        <v>41</v>
      </c>
      <c r="R40" s="421">
        <v>2020</v>
      </c>
      <c r="S40" s="421">
        <v>2021</v>
      </c>
      <c r="T40" s="421">
        <v>2022</v>
      </c>
      <c r="U40" s="421">
        <v>2023</v>
      </c>
      <c r="V40" s="428" t="s">
        <v>44</v>
      </c>
    </row>
    <row r="41" spans="1:25" s="5" customFormat="1" ht="21.6" customHeight="1">
      <c r="A41" s="424"/>
      <c r="B41" s="422"/>
      <c r="C41" s="422"/>
      <c r="D41" s="422"/>
      <c r="E41" s="422"/>
      <c r="F41" s="422"/>
      <c r="G41" s="429"/>
      <c r="H41" s="103"/>
      <c r="I41" s="70"/>
      <c r="J41" s="104"/>
      <c r="K41" s="105"/>
      <c r="L41" s="104"/>
      <c r="M41" s="104"/>
      <c r="N41" s="104"/>
      <c r="O41" s="104"/>
      <c r="P41" s="424"/>
      <c r="Q41" s="422"/>
      <c r="R41" s="422"/>
      <c r="S41" s="422"/>
      <c r="T41" s="422"/>
      <c r="U41" s="422"/>
      <c r="V41" s="429"/>
    </row>
    <row r="42" spans="1:25" s="5" customFormat="1" ht="15">
      <c r="A42" s="91" t="s">
        <v>5</v>
      </c>
      <c r="B42" s="110">
        <v>0.75239999999999996</v>
      </c>
      <c r="C42" s="99">
        <v>0.97499999999999998</v>
      </c>
      <c r="D42" s="99">
        <v>1.173</v>
      </c>
      <c r="E42" s="99">
        <v>0.84199999999999997</v>
      </c>
      <c r="F42" s="72">
        <v>0.82599999999999996</v>
      </c>
      <c r="G42" s="101">
        <f>F42/E42-1</f>
        <v>-1.9002375296912177E-2</v>
      </c>
      <c r="H42" s="106"/>
      <c r="I42" s="107"/>
      <c r="J42" s="448"/>
      <c r="K42" s="448"/>
      <c r="L42" s="448"/>
      <c r="M42" s="448"/>
      <c r="N42" s="448"/>
      <c r="O42" s="448"/>
      <c r="P42" s="91" t="s">
        <v>5</v>
      </c>
      <c r="Q42" s="111">
        <v>141.3672</v>
      </c>
      <c r="R42" s="113">
        <v>172.14400000000001</v>
      </c>
      <c r="S42" s="113">
        <v>206.274</v>
      </c>
      <c r="T42" s="113">
        <v>158.959</v>
      </c>
      <c r="U42" s="113">
        <v>150.97999999999999</v>
      </c>
      <c r="V42" s="101">
        <f>U42/T42-1</f>
        <v>-5.0195333387854868E-2</v>
      </c>
      <c r="W42" s="7"/>
      <c r="X42" s="7"/>
      <c r="Y42" s="7"/>
    </row>
    <row r="43" spans="1:25" s="5" customFormat="1" ht="15.75">
      <c r="A43" s="91" t="s">
        <v>6</v>
      </c>
      <c r="B43" s="110">
        <v>0.6866000000000001</v>
      </c>
      <c r="C43" s="99">
        <v>0.90300000000000002</v>
      </c>
      <c r="D43" s="99">
        <v>0.95799999999999996</v>
      </c>
      <c r="E43" s="99">
        <v>0.8</v>
      </c>
      <c r="F43" s="72">
        <v>0.74399999999999999</v>
      </c>
      <c r="G43" s="101">
        <f t="shared" ref="G43:G51" si="8">F43/E43-1</f>
        <v>-7.0000000000000062E-2</v>
      </c>
      <c r="H43" s="106"/>
      <c r="I43" s="103"/>
      <c r="J43" s="104"/>
      <c r="K43" s="104"/>
      <c r="L43" s="104"/>
      <c r="M43" s="104"/>
      <c r="N43" s="104"/>
      <c r="O43" s="104"/>
      <c r="P43" s="91" t="s">
        <v>6</v>
      </c>
      <c r="Q43" s="111">
        <v>129.3784</v>
      </c>
      <c r="R43" s="113">
        <v>156.28299999999999</v>
      </c>
      <c r="S43" s="113">
        <v>165.26499999999999</v>
      </c>
      <c r="T43" s="113">
        <v>146.56899999999999</v>
      </c>
      <c r="U43" s="113">
        <v>139.12</v>
      </c>
      <c r="V43" s="101">
        <f t="shared" ref="V43:V51" si="9">U43/T43-1</f>
        <v>-5.0822479514767704E-2</v>
      </c>
      <c r="W43" s="7"/>
      <c r="X43" s="7"/>
      <c r="Y43" s="7"/>
    </row>
    <row r="44" spans="1:25" s="5" customFormat="1">
      <c r="A44" s="91" t="s">
        <v>7</v>
      </c>
      <c r="B44" s="110">
        <v>0.83479999999999988</v>
      </c>
      <c r="C44" s="99">
        <v>1.1539999999999999</v>
      </c>
      <c r="D44" s="99">
        <v>1.0980000000000001</v>
      </c>
      <c r="E44" s="99">
        <v>0.97599999999999998</v>
      </c>
      <c r="F44" s="72">
        <v>0.96299999999999997</v>
      </c>
      <c r="G44" s="101">
        <f t="shared" si="8"/>
        <v>-1.3319672131147597E-2</v>
      </c>
      <c r="H44" s="106"/>
      <c r="I44" s="70"/>
      <c r="J44" s="104"/>
      <c r="K44" s="108"/>
      <c r="L44" s="104"/>
      <c r="M44" s="104"/>
      <c r="N44" s="104"/>
      <c r="O44" s="104"/>
      <c r="P44" s="91" t="s">
        <v>7</v>
      </c>
      <c r="Q44" s="111">
        <v>158.41360000000003</v>
      </c>
      <c r="R44" s="113">
        <v>199.48</v>
      </c>
      <c r="S44" s="113">
        <v>196.44499999999999</v>
      </c>
      <c r="T44" s="113">
        <v>184.113</v>
      </c>
      <c r="U44" s="113">
        <v>177.85</v>
      </c>
      <c r="V44" s="101">
        <f t="shared" si="9"/>
        <v>-3.4017152509600135E-2</v>
      </c>
      <c r="W44" s="7"/>
      <c r="X44" s="7"/>
      <c r="Y44" s="7"/>
    </row>
    <row r="45" spans="1:25" s="5" customFormat="1">
      <c r="A45" s="91" t="s">
        <v>8</v>
      </c>
      <c r="B45" s="110">
        <v>0.89979999999999993</v>
      </c>
      <c r="C45" s="99">
        <v>1.43</v>
      </c>
      <c r="D45" s="99">
        <v>0.91</v>
      </c>
      <c r="E45" s="99">
        <v>1.026</v>
      </c>
      <c r="F45" s="72">
        <v>0.85699999999999998</v>
      </c>
      <c r="G45" s="101">
        <f t="shared" si="8"/>
        <v>-0.16471734892787526</v>
      </c>
      <c r="H45" s="106"/>
      <c r="I45" s="70"/>
      <c r="J45" s="109"/>
      <c r="K45" s="83"/>
      <c r="L45" s="104"/>
      <c r="M45" s="104"/>
      <c r="N45" s="104"/>
      <c r="O45" s="104"/>
      <c r="P45" s="91" t="s">
        <v>8</v>
      </c>
      <c r="Q45" s="111">
        <v>172.03879999999998</v>
      </c>
      <c r="R45" s="113">
        <v>251.809</v>
      </c>
      <c r="S45" s="113">
        <v>164.453</v>
      </c>
      <c r="T45" s="113">
        <v>199.595</v>
      </c>
      <c r="U45" s="113">
        <v>167.87</v>
      </c>
      <c r="V45" s="101">
        <f t="shared" si="9"/>
        <v>-0.1589468674064981</v>
      </c>
      <c r="W45" s="7"/>
      <c r="X45" s="7"/>
      <c r="Y45" s="7"/>
    </row>
    <row r="46" spans="1:25" s="5" customFormat="1">
      <c r="A46" s="91" t="s">
        <v>9</v>
      </c>
      <c r="B46" s="110">
        <v>0.87059999999999993</v>
      </c>
      <c r="C46" s="99">
        <v>1.4370000000000001</v>
      </c>
      <c r="D46" s="99">
        <v>1.141</v>
      </c>
      <c r="E46" s="99">
        <v>1.073</v>
      </c>
      <c r="F46" s="72">
        <v>1.056</v>
      </c>
      <c r="G46" s="101">
        <f t="shared" si="8"/>
        <v>-1.5843429636532957E-2</v>
      </c>
      <c r="H46" s="106"/>
      <c r="I46" s="70"/>
      <c r="J46" s="70"/>
      <c r="K46" s="70"/>
      <c r="L46" s="70"/>
      <c r="M46" s="70"/>
      <c r="N46" s="70"/>
      <c r="O46" s="102"/>
      <c r="P46" s="91" t="s">
        <v>9</v>
      </c>
      <c r="Q46" s="111">
        <v>169.46539999999999</v>
      </c>
      <c r="R46" s="113">
        <v>259.60500000000002</v>
      </c>
      <c r="S46" s="113">
        <v>207.78700000000001</v>
      </c>
      <c r="T46" s="113">
        <v>209.9</v>
      </c>
      <c r="U46" s="113">
        <v>207.31</v>
      </c>
      <c r="V46" s="101">
        <f t="shared" si="9"/>
        <v>-1.2339209147212982E-2</v>
      </c>
      <c r="W46" s="7"/>
      <c r="X46" s="7"/>
      <c r="Y46" s="7"/>
    </row>
    <row r="47" spans="1:25" s="5" customFormat="1">
      <c r="A47" s="91" t="s">
        <v>10</v>
      </c>
      <c r="B47" s="110">
        <v>0.96660000000000001</v>
      </c>
      <c r="C47" s="99">
        <v>1.4279999999999999</v>
      </c>
      <c r="D47" s="99">
        <v>1.0209999999999999</v>
      </c>
      <c r="E47" s="99">
        <v>0.85699999999999998</v>
      </c>
      <c r="F47" s="72">
        <v>0.78500000000000003</v>
      </c>
      <c r="G47" s="101">
        <f t="shared" si="8"/>
        <v>-8.4014002333722249E-2</v>
      </c>
      <c r="H47" s="106"/>
      <c r="I47" s="70"/>
      <c r="J47" s="70"/>
      <c r="K47" s="70"/>
      <c r="L47" s="70"/>
      <c r="M47" s="70"/>
      <c r="N47" s="70"/>
      <c r="O47" s="102"/>
      <c r="P47" s="91" t="s">
        <v>10</v>
      </c>
      <c r="Q47" s="111">
        <v>185.3708</v>
      </c>
      <c r="R47" s="113">
        <v>260.178</v>
      </c>
      <c r="S47" s="113">
        <v>191.245</v>
      </c>
      <c r="T47" s="113">
        <v>165.572</v>
      </c>
      <c r="U47" s="113">
        <v>157.709</v>
      </c>
      <c r="V47" s="101">
        <f t="shared" si="9"/>
        <v>-4.7489913753533175E-2</v>
      </c>
      <c r="W47" s="7"/>
      <c r="X47" s="7"/>
      <c r="Y47" s="7"/>
    </row>
    <row r="48" spans="1:25" s="6" customFormat="1" ht="12.95" customHeight="1">
      <c r="A48" s="91" t="s">
        <v>11</v>
      </c>
      <c r="B48" s="110">
        <v>0.89</v>
      </c>
      <c r="C48" s="99">
        <v>1.119</v>
      </c>
      <c r="D48" s="99">
        <v>0.95</v>
      </c>
      <c r="E48" s="99">
        <v>0.85</v>
      </c>
      <c r="F48" s="72">
        <v>0.81</v>
      </c>
      <c r="G48" s="101">
        <f t="shared" si="8"/>
        <v>-4.7058823529411709E-2</v>
      </c>
      <c r="H48" s="106"/>
      <c r="I48" s="83"/>
      <c r="J48" s="83"/>
      <c r="K48" s="83"/>
      <c r="L48" s="83"/>
      <c r="M48" s="83"/>
      <c r="N48" s="83"/>
      <c r="O48" s="102"/>
      <c r="P48" s="91" t="s">
        <v>11</v>
      </c>
      <c r="Q48" s="111">
        <v>168.09960000000001</v>
      </c>
      <c r="R48" s="113">
        <v>206.05500000000001</v>
      </c>
      <c r="S48" s="113">
        <v>184.886</v>
      </c>
      <c r="T48" s="113">
        <v>165.88</v>
      </c>
      <c r="U48" s="113">
        <v>159.66200000000001</v>
      </c>
      <c r="V48" s="101">
        <f t="shared" si="9"/>
        <v>-3.7484928864239153E-2</v>
      </c>
      <c r="W48" s="7"/>
      <c r="X48" s="7"/>
      <c r="Y48" s="7"/>
    </row>
    <row r="49" spans="1:25" s="5" customFormat="1" ht="12.95" customHeight="1">
      <c r="A49" s="91" t="s">
        <v>28</v>
      </c>
      <c r="B49" s="110">
        <v>0.89659999999999995</v>
      </c>
      <c r="C49" s="99">
        <v>0.94099999999999995</v>
      </c>
      <c r="D49" s="99">
        <v>1.083</v>
      </c>
      <c r="E49" s="99">
        <v>0.94499999999999995</v>
      </c>
      <c r="F49" s="72">
        <v>0.81599999999999995</v>
      </c>
      <c r="G49" s="101">
        <f t="shared" si="8"/>
        <v>-0.13650793650793647</v>
      </c>
      <c r="H49" s="106"/>
      <c r="I49" s="70"/>
      <c r="J49" s="70"/>
      <c r="K49" s="70"/>
      <c r="L49" s="70"/>
      <c r="M49" s="70"/>
      <c r="N49" s="70"/>
      <c r="O49" s="102"/>
      <c r="P49" s="91" t="s">
        <v>28</v>
      </c>
      <c r="Q49" s="111">
        <v>172.19139999999999</v>
      </c>
      <c r="R49" s="113">
        <v>166.697</v>
      </c>
      <c r="S49" s="113">
        <v>201.333</v>
      </c>
      <c r="T49" s="113">
        <v>178.32900000000001</v>
      </c>
      <c r="U49" s="113">
        <v>160.36699999999999</v>
      </c>
      <c r="V49" s="101">
        <f t="shared" si="9"/>
        <v>-0.10072394282477903</v>
      </c>
      <c r="W49" s="7"/>
      <c r="X49" s="7"/>
      <c r="Y49" s="7"/>
    </row>
    <row r="50" spans="1:25" s="5" customFormat="1" ht="12.95" customHeight="1">
      <c r="A50" s="91" t="s">
        <v>13</v>
      </c>
      <c r="B50" s="110">
        <v>0.85640000000000005</v>
      </c>
      <c r="C50" s="99">
        <v>1.0109999999999999</v>
      </c>
      <c r="D50" s="99">
        <v>1.0409999999999999</v>
      </c>
      <c r="E50" s="99">
        <v>0.94</v>
      </c>
      <c r="F50" s="72">
        <v>0.95199999999999996</v>
      </c>
      <c r="G50" s="101">
        <f t="shared" si="8"/>
        <v>1.2765957446808418E-2</v>
      </c>
      <c r="H50" s="106"/>
      <c r="I50" s="70"/>
      <c r="J50" s="70"/>
      <c r="K50" s="70"/>
      <c r="L50" s="70"/>
      <c r="M50" s="70"/>
      <c r="N50" s="70"/>
      <c r="O50" s="102"/>
      <c r="P50" s="91" t="s">
        <v>13</v>
      </c>
      <c r="Q50" s="111">
        <v>158.29019999999997</v>
      </c>
      <c r="R50" s="113">
        <v>187.87100000000001</v>
      </c>
      <c r="S50" s="113">
        <v>199.048</v>
      </c>
      <c r="T50" s="113">
        <v>177.87799999999999</v>
      </c>
      <c r="U50" s="113">
        <v>185.28800000000001</v>
      </c>
      <c r="V50" s="101">
        <f t="shared" si="9"/>
        <v>4.1657765434736316E-2</v>
      </c>
      <c r="W50" s="7"/>
      <c r="X50" s="7"/>
      <c r="Y50" s="7"/>
    </row>
    <row r="51" spans="1:25" s="5" customFormat="1" ht="12.95" customHeight="1">
      <c r="A51" s="91" t="s">
        <v>14</v>
      </c>
      <c r="B51" s="110">
        <v>1.0016</v>
      </c>
      <c r="C51" s="99">
        <v>1.1040000000000001</v>
      </c>
      <c r="D51" s="99">
        <v>1.147</v>
      </c>
      <c r="E51" s="99">
        <v>0.95399999999999996</v>
      </c>
      <c r="F51" s="72">
        <v>1</v>
      </c>
      <c r="G51" s="101">
        <f t="shared" si="8"/>
        <v>4.8218029350104885E-2</v>
      </c>
      <c r="H51" s="106"/>
      <c r="I51" s="70"/>
      <c r="J51" s="70"/>
      <c r="K51" s="70"/>
      <c r="L51" s="70"/>
      <c r="M51" s="70"/>
      <c r="N51" s="70"/>
      <c r="O51" s="102"/>
      <c r="P51" s="91" t="s">
        <v>14</v>
      </c>
      <c r="Q51" s="111">
        <v>192.1054</v>
      </c>
      <c r="R51" s="113">
        <v>204.79499999999999</v>
      </c>
      <c r="S51" s="113">
        <v>215.07300000000001</v>
      </c>
      <c r="T51" s="113">
        <v>183.84</v>
      </c>
      <c r="U51" s="113">
        <v>190.19200000000001</v>
      </c>
      <c r="V51" s="101">
        <f t="shared" si="9"/>
        <v>3.4551784160139265E-2</v>
      </c>
      <c r="W51" s="7"/>
      <c r="X51" s="7"/>
      <c r="Y51" s="7"/>
    </row>
    <row r="52" spans="1:25" s="5" customFormat="1" ht="12.95" customHeight="1">
      <c r="A52" s="91" t="s">
        <v>15</v>
      </c>
      <c r="B52" s="110">
        <v>0.9343999999999999</v>
      </c>
      <c r="C52" s="99">
        <v>1.1240000000000001</v>
      </c>
      <c r="D52" s="99">
        <v>0.99099999999999999</v>
      </c>
      <c r="E52" s="99">
        <v>0.83899999999999997</v>
      </c>
      <c r="F52" s="72">
        <v>0.76700000000000002</v>
      </c>
      <c r="G52" s="101">
        <f>F52/E52-1</f>
        <v>-8.5816448152562508E-2</v>
      </c>
      <c r="H52" s="106"/>
      <c r="I52" s="70"/>
      <c r="J52" s="70"/>
      <c r="K52" s="70"/>
      <c r="L52" s="70"/>
      <c r="M52" s="70"/>
      <c r="N52" s="70"/>
      <c r="O52" s="102"/>
      <c r="P52" s="91" t="s">
        <v>15</v>
      </c>
      <c r="Q52" s="111">
        <v>179.07319999999999</v>
      </c>
      <c r="R52" s="113">
        <v>195.96700000000001</v>
      </c>
      <c r="S52" s="113">
        <v>188.33099999999999</v>
      </c>
      <c r="T52" s="113">
        <v>156.52699999999999</v>
      </c>
      <c r="U52" s="113">
        <v>148.84200000000001</v>
      </c>
      <c r="V52" s="101">
        <f>U52/T52-1</f>
        <v>-4.9096960907702658E-2</v>
      </c>
      <c r="W52" s="7"/>
      <c r="X52" s="7"/>
      <c r="Y52" s="7"/>
    </row>
    <row r="53" spans="1:25" s="5" customFormat="1" ht="12.95" customHeight="1">
      <c r="A53" s="91" t="s">
        <v>16</v>
      </c>
      <c r="B53" s="110">
        <v>0.81080000000000008</v>
      </c>
      <c r="C53" s="99">
        <v>0.91</v>
      </c>
      <c r="D53" s="99">
        <v>0.83699999999999997</v>
      </c>
      <c r="E53" s="99">
        <v>0.71</v>
      </c>
      <c r="F53" s="72"/>
      <c r="G53" s="220"/>
      <c r="H53" s="106"/>
      <c r="I53" s="70"/>
      <c r="J53" s="70"/>
      <c r="K53" s="73"/>
      <c r="L53" s="70"/>
      <c r="M53" s="70"/>
      <c r="N53" s="70"/>
      <c r="O53" s="102"/>
      <c r="P53" s="91" t="s">
        <v>16</v>
      </c>
      <c r="Q53" s="111">
        <v>154.8364</v>
      </c>
      <c r="R53" s="113">
        <v>163.68100000000001</v>
      </c>
      <c r="S53" s="113">
        <v>157.90799999999999</v>
      </c>
      <c r="T53" s="113">
        <v>134.571</v>
      </c>
      <c r="U53" s="113"/>
      <c r="V53" s="220"/>
      <c r="W53" s="7"/>
      <c r="X53" s="7"/>
      <c r="Y53" s="7"/>
    </row>
    <row r="54" spans="1:25" s="5" customFormat="1" ht="12.95" customHeight="1">
      <c r="A54" s="93" t="s">
        <v>49</v>
      </c>
      <c r="B54" s="71"/>
      <c r="C54" s="71">
        <f>(C42+C43+C44+C45+C46+C47+C48+C49)</f>
        <v>9.3870000000000005</v>
      </c>
      <c r="D54" s="71">
        <f>(D42+D43+D44+D45+D46+D47+D48+D49)</f>
        <v>8.3339999999999996</v>
      </c>
      <c r="E54" s="71">
        <f>(E42+E43+E44+E45+E46+E47+E48+E49)</f>
        <v>7.3690000000000007</v>
      </c>
      <c r="F54" s="71">
        <f>(F42+F43+F44+F45+F46+F47+F48+F49)</f>
        <v>6.8570000000000002</v>
      </c>
      <c r="G54" s="201"/>
      <c r="H54" s="70"/>
      <c r="I54" s="70"/>
      <c r="J54" s="70"/>
      <c r="K54" s="73"/>
      <c r="L54" s="70"/>
      <c r="M54" s="70"/>
      <c r="N54" s="70"/>
      <c r="O54" s="70"/>
      <c r="P54" s="93" t="s">
        <v>49</v>
      </c>
      <c r="Q54" s="71">
        <f>SUM(Q42:Q47)</f>
        <v>956.03419999999994</v>
      </c>
      <c r="R54" s="71">
        <f t="shared" ref="R54:U54" si="10">SUM(R42:R47)</f>
        <v>1299.4989999999998</v>
      </c>
      <c r="S54" s="71">
        <f t="shared" si="10"/>
        <v>1131.4690000000001</v>
      </c>
      <c r="T54" s="71">
        <f t="shared" si="10"/>
        <v>1064.7080000000001</v>
      </c>
      <c r="U54" s="71">
        <f t="shared" si="10"/>
        <v>1000.8390000000002</v>
      </c>
      <c r="V54" s="201"/>
      <c r="W54" s="7"/>
      <c r="X54" s="7"/>
    </row>
    <row r="55" spans="1:25" s="5" customFormat="1" ht="12.95" customHeight="1">
      <c r="A55" s="93" t="s">
        <v>38</v>
      </c>
      <c r="B55" s="71"/>
      <c r="C55" s="71">
        <f>(C42+C43+C44+C45+C46+C47+C48+C49+C50+C51+C52+C53)</f>
        <v>13.536</v>
      </c>
      <c r="D55" s="71">
        <f>(D42+D43+D44+D45+D46+D47+D48+D49+D50+D51+D52+D53)</f>
        <v>12.35</v>
      </c>
      <c r="E55" s="71">
        <f>(E42+E43+E44+E45+E46+E47+E48+E49+E50+E51+E52+E53)</f>
        <v>10.812000000000001</v>
      </c>
      <c r="F55" s="71"/>
      <c r="G55" s="224"/>
      <c r="H55" s="70"/>
      <c r="I55" s="70"/>
      <c r="J55" s="70"/>
      <c r="K55" s="73"/>
      <c r="L55" s="70"/>
      <c r="M55" s="70"/>
      <c r="N55" s="70"/>
      <c r="O55" s="70"/>
      <c r="P55" s="93" t="s">
        <v>38</v>
      </c>
      <c r="Q55" s="71">
        <f>SUM(Q42:Q53)</f>
        <v>1980.6303999999998</v>
      </c>
      <c r="R55" s="71">
        <f t="shared" ref="R55:T55" si="11">SUM(R42:R53)</f>
        <v>2424.5650000000001</v>
      </c>
      <c r="S55" s="71">
        <f t="shared" si="11"/>
        <v>2278.0480000000002</v>
      </c>
      <c r="T55" s="71">
        <f t="shared" si="11"/>
        <v>2061.7330000000002</v>
      </c>
      <c r="U55" s="71"/>
      <c r="V55" s="201"/>
      <c r="W55" s="7"/>
      <c r="X55" s="7"/>
    </row>
    <row r="56" spans="1:25" s="5" customFormat="1" ht="12.95" customHeight="1">
      <c r="A56" s="221" t="s">
        <v>39</v>
      </c>
      <c r="B56" s="222"/>
      <c r="C56" s="222"/>
      <c r="D56" s="225">
        <f>D55/C55-1</f>
        <v>-8.7618203309692722E-2</v>
      </c>
      <c r="E56" s="225">
        <f>E55/D55-1</f>
        <v>-0.12453441295546541</v>
      </c>
      <c r="F56" s="222"/>
      <c r="G56" s="223">
        <f>(F42+F43+F44+F45+F46+F47+F48+F49+F50+F51)/(E42+E43+E44+E45+E46+E47+E48+E49+E50+E51)-1</f>
        <v>-4.9012199071575169E-2</v>
      </c>
      <c r="H56" s="70"/>
      <c r="I56" s="70"/>
      <c r="J56" s="70"/>
      <c r="K56" s="73"/>
      <c r="L56" s="70"/>
      <c r="M56" s="70"/>
      <c r="N56" s="70"/>
      <c r="O56" s="70"/>
      <c r="P56" s="94" t="s">
        <v>39</v>
      </c>
      <c r="Q56" s="90"/>
      <c r="R56" s="90"/>
      <c r="S56" s="225">
        <f>S55/R55-1</f>
        <v>-6.0430221503651071E-2</v>
      </c>
      <c r="T56" s="225">
        <f>T55/S55-1</f>
        <v>-9.4956295916504008E-2</v>
      </c>
      <c r="U56" s="90"/>
      <c r="V56" s="218">
        <f>(U42+U43+U44+U45+U46+U47+U48+U49+U50+U51)/(T42+T43+T44+T45+T46+T47+T48+T49+T50+T51)-1</f>
        <v>-4.1955004842895272E-2</v>
      </c>
      <c r="W56" s="7"/>
      <c r="X56" s="7"/>
    </row>
    <row r="57" spans="1:25" ht="15.75">
      <c r="A57" s="73" t="s">
        <v>17</v>
      </c>
      <c r="B57" s="83"/>
      <c r="C57" s="73"/>
      <c r="D57" s="73"/>
      <c r="E57" s="73"/>
      <c r="F57" s="73"/>
      <c r="G57" s="219"/>
      <c r="H57" s="73"/>
      <c r="I57" s="73"/>
      <c r="J57" s="73"/>
      <c r="K57" s="73"/>
      <c r="L57" s="73"/>
      <c r="M57" s="73"/>
      <c r="N57" s="73"/>
      <c r="O57" s="73"/>
      <c r="P57" s="73" t="s">
        <v>17</v>
      </c>
      <c r="Q57" s="83"/>
      <c r="R57" s="73"/>
      <c r="S57" s="114"/>
      <c r="T57" s="114"/>
      <c r="U57" s="114"/>
      <c r="V57" s="115"/>
    </row>
    <row r="58" spans="1:25" ht="15.75">
      <c r="H58" s="73"/>
      <c r="I58" s="73"/>
      <c r="J58" s="73"/>
      <c r="K58" s="73"/>
      <c r="L58" s="73"/>
      <c r="M58" s="73"/>
      <c r="N58" s="73"/>
      <c r="O58" s="73"/>
    </row>
    <row r="66" spans="5:5" ht="13.5">
      <c r="E66" s="70"/>
    </row>
  </sheetData>
  <sheetProtection selectLockedCells="1" selectUnlockedCells="1"/>
  <mergeCells count="40">
    <mergeCell ref="A9:G9"/>
    <mergeCell ref="P9:V9"/>
    <mergeCell ref="I11:O11"/>
    <mergeCell ref="H39:M39"/>
    <mergeCell ref="I9:M9"/>
    <mergeCell ref="A10:G10"/>
    <mergeCell ref="P10:V10"/>
    <mergeCell ref="A12:A13"/>
    <mergeCell ref="B12:B13"/>
    <mergeCell ref="V12:V13"/>
    <mergeCell ref="I13:K13"/>
    <mergeCell ref="I10:O10"/>
    <mergeCell ref="E12:E13"/>
    <mergeCell ref="T12:T13"/>
    <mergeCell ref="R12:R13"/>
    <mergeCell ref="A36:V36"/>
    <mergeCell ref="D12:D13"/>
    <mergeCell ref="S12:S13"/>
    <mergeCell ref="C37:P37"/>
    <mergeCell ref="F12:F13"/>
    <mergeCell ref="U12:U13"/>
    <mergeCell ref="C12:C13"/>
    <mergeCell ref="G12:G13"/>
    <mergeCell ref="P12:P13"/>
    <mergeCell ref="Q12:Q13"/>
    <mergeCell ref="V40:V41"/>
    <mergeCell ref="F40:F41"/>
    <mergeCell ref="U40:U41"/>
    <mergeCell ref="J42:O42"/>
    <mergeCell ref="P40:P41"/>
    <mergeCell ref="T40:T41"/>
    <mergeCell ref="R40:R41"/>
    <mergeCell ref="S40:S41"/>
    <mergeCell ref="D40:D41"/>
    <mergeCell ref="Q40:Q41"/>
    <mergeCell ref="A40:A41"/>
    <mergeCell ref="B40:B41"/>
    <mergeCell ref="C40:C41"/>
    <mergeCell ref="G40:G41"/>
    <mergeCell ref="E40:E41"/>
  </mergeCells>
  <conditionalFormatting sqref="F14:F25">
    <cfRule type="cellIs" dxfId="25" priority="14" operator="between">
      <formula>0</formula>
      <formula>0</formula>
    </cfRule>
  </conditionalFormatting>
  <conditionalFormatting sqref="G14:G23">
    <cfRule type="cellIs" dxfId="24" priority="13" operator="between">
      <formula>0</formula>
      <formula>0</formula>
    </cfRule>
  </conditionalFormatting>
  <conditionalFormatting sqref="F42:F53">
    <cfRule type="cellIs" dxfId="23" priority="12" operator="between">
      <formula>0</formula>
      <formula>0</formula>
    </cfRule>
  </conditionalFormatting>
  <conditionalFormatting sqref="U42:U53">
    <cfRule type="cellIs" dxfId="22" priority="10" operator="between">
      <formula>0</formula>
      <formula>0</formula>
    </cfRule>
  </conditionalFormatting>
  <conditionalFormatting sqref="U14:U25">
    <cfRule type="cellIs" dxfId="21" priority="8" operator="between">
      <formula>0</formula>
      <formula>0</formula>
    </cfRule>
  </conditionalFormatting>
  <conditionalFormatting sqref="V14:V23">
    <cfRule type="cellIs" dxfId="20" priority="7" operator="between">
      <formula>0</formula>
      <formula>0</formula>
    </cfRule>
  </conditionalFormatting>
  <conditionalFormatting sqref="G42:G51">
    <cfRule type="cellIs" dxfId="19" priority="6" operator="between">
      <formula>0</formula>
      <formula>0</formula>
    </cfRule>
  </conditionalFormatting>
  <conditionalFormatting sqref="V42:V51">
    <cfRule type="cellIs" dxfId="18" priority="5" operator="between">
      <formula>0</formula>
      <formula>0</formula>
    </cfRule>
  </conditionalFormatting>
  <conditionalFormatting sqref="G24:G25">
    <cfRule type="cellIs" dxfId="17" priority="4" operator="between">
      <formula>0</formula>
      <formula>0</formula>
    </cfRule>
  </conditionalFormatting>
  <conditionalFormatting sqref="V24:V25">
    <cfRule type="cellIs" dxfId="16" priority="3" operator="between">
      <formula>0</formula>
      <formula>0</formula>
    </cfRule>
  </conditionalFormatting>
  <conditionalFormatting sqref="V52:V53">
    <cfRule type="cellIs" dxfId="15" priority="2" operator="between">
      <formula>0</formula>
      <formula>0</formula>
    </cfRule>
  </conditionalFormatting>
  <conditionalFormatting sqref="G52:G53">
    <cfRule type="cellIs" dxfId="14" priority="1" operator="between">
      <formula>0</formula>
      <formula>0</formula>
    </cfRule>
  </conditionalFormatting>
  <pageMargins left="0.2361111111111111" right="0.17430555555555555" top="0.2013888888888889" bottom="0.2326388888888889" header="0.51180555555555551" footer="0.51180555555555551"/>
  <pageSetup paperSize="9" scale="75" firstPageNumber="0"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7"/>
  <sheetViews>
    <sheetView zoomScale="105" zoomScaleNormal="105" workbookViewId="0">
      <selection activeCell="A7" sqref="A7:H7"/>
    </sheetView>
  </sheetViews>
  <sheetFormatPr baseColWidth="10" defaultColWidth="11.5703125" defaultRowHeight="12.75"/>
  <cols>
    <col min="1" max="1" width="13" style="1" customWidth="1"/>
    <col min="2" max="2" width="8.140625" style="1" customWidth="1"/>
    <col min="3" max="3" width="8.28515625" style="1" customWidth="1"/>
    <col min="4" max="6" width="7.85546875" style="1" customWidth="1"/>
    <col min="7" max="7" width="8.85546875" style="1" customWidth="1"/>
    <col min="8" max="8" width="8.7109375" style="1" customWidth="1"/>
    <col min="9" max="9" width="9" style="1" customWidth="1"/>
    <col min="10" max="10" width="9.85546875" style="1" customWidth="1"/>
    <col min="11" max="11" width="9.42578125" style="1" customWidth="1"/>
    <col min="12" max="12" width="9" style="1" customWidth="1"/>
    <col min="13" max="13" width="8.5703125" style="1" customWidth="1"/>
    <col min="14" max="14" width="7" style="1" customWidth="1"/>
    <col min="15" max="15" width="8" style="1" customWidth="1"/>
    <col min="16" max="16" width="7.7109375" style="1" customWidth="1"/>
    <col min="17" max="17" width="8.5703125" style="1" customWidth="1"/>
    <col min="18" max="18" width="10.42578125" style="1" customWidth="1"/>
    <col min="19" max="20" width="8.28515625" style="1" customWidth="1"/>
    <col min="21" max="21" width="8.140625" style="1" customWidth="1"/>
    <col min="22" max="22" width="8.42578125" style="1" customWidth="1"/>
    <col min="23" max="23" width="7.42578125" style="1" customWidth="1"/>
    <col min="24" max="24" width="8.140625" style="1" customWidth="1"/>
    <col min="25" max="25" width="8.42578125" style="1" customWidth="1"/>
    <col min="26" max="26" width="8.7109375" style="1" customWidth="1"/>
    <col min="27" max="27" width="8.85546875" style="1" customWidth="1"/>
    <col min="28" max="28" width="8" style="1" customWidth="1"/>
    <col min="29" max="29" width="9.5703125" style="1" customWidth="1"/>
    <col min="30" max="30" width="9" style="1" customWidth="1"/>
    <col min="31" max="31" width="8.28515625" style="1" customWidth="1"/>
    <col min="32" max="32" width="9" style="1" customWidth="1"/>
    <col min="33" max="33" width="8.5703125" style="1" customWidth="1"/>
    <col min="34" max="34" width="9.5703125" style="1" customWidth="1"/>
    <col min="35" max="35" width="7.28515625" style="1" customWidth="1"/>
    <col min="36" max="36" width="8.42578125" style="1" customWidth="1"/>
    <col min="37" max="38" width="7.7109375" style="1" customWidth="1"/>
    <col min="39" max="39" width="8.28515625" style="1" customWidth="1"/>
    <col min="40" max="40" width="8" style="1" customWidth="1"/>
    <col min="41" max="41" width="8.85546875" style="1" customWidth="1"/>
    <col min="42" max="42" width="8.42578125" style="1" customWidth="1"/>
    <col min="43" max="43" width="8.28515625" style="1" customWidth="1"/>
    <col min="44" max="44" width="7.28515625" style="1" customWidth="1"/>
    <col min="45" max="45" width="7.42578125" style="1" customWidth="1"/>
    <col min="46" max="46" width="8" style="1" customWidth="1"/>
    <col min="47" max="47" width="8.5703125" style="1" customWidth="1"/>
    <col min="48" max="48" width="7.85546875" style="1" customWidth="1"/>
    <col min="49" max="49" width="8" style="1" customWidth="1"/>
    <col min="50" max="50" width="7.7109375" style="1" customWidth="1"/>
    <col min="51" max="51" width="8.5703125" style="1" customWidth="1"/>
    <col min="52" max="52" width="10" style="1" customWidth="1"/>
    <col min="53" max="53" width="6.85546875" style="1" customWidth="1"/>
    <col min="54" max="54" width="8.140625" style="1" customWidth="1"/>
    <col min="55" max="55" width="8.5703125" style="1" customWidth="1"/>
    <col min="56" max="16384" width="11.5703125" style="1"/>
  </cols>
  <sheetData>
    <row r="1" spans="1:23" ht="15.6" customHeight="1"/>
    <row r="2" spans="1:23">
      <c r="H2" s="452"/>
      <c r="I2" s="452"/>
      <c r="J2" s="452"/>
      <c r="K2" s="452"/>
      <c r="L2" s="452"/>
    </row>
    <row r="3" spans="1:23">
      <c r="H3" s="436"/>
      <c r="I3" s="436"/>
    </row>
    <row r="6" spans="1:23" ht="15">
      <c r="A6" s="3" t="s">
        <v>76</v>
      </c>
      <c r="B6" s="3"/>
      <c r="C6" s="3"/>
      <c r="D6" s="4"/>
      <c r="E6" s="4"/>
      <c r="F6" s="4"/>
      <c r="G6" s="4"/>
      <c r="H6" s="4"/>
      <c r="I6" s="4"/>
      <c r="J6" s="4"/>
      <c r="K6" s="4"/>
      <c r="L6" s="4"/>
      <c r="M6" s="4"/>
      <c r="N6" s="4"/>
      <c r="O6" s="4"/>
      <c r="P6" s="4"/>
    </row>
    <row r="7" spans="1:23" ht="17.25" customHeight="1">
      <c r="A7" s="453" t="s">
        <v>110</v>
      </c>
      <c r="B7" s="453"/>
      <c r="C7" s="453"/>
      <c r="D7" s="453"/>
      <c r="E7" s="453"/>
      <c r="F7" s="453"/>
      <c r="G7" s="453"/>
      <c r="H7" s="453"/>
      <c r="L7" s="454"/>
      <c r="M7" s="454"/>
      <c r="N7" s="454"/>
      <c r="O7" s="454"/>
      <c r="P7" s="454"/>
    </row>
    <row r="8" spans="1:23">
      <c r="J8" s="34"/>
    </row>
    <row r="9" spans="1:23" ht="15">
      <c r="A9" s="35" t="s">
        <v>77</v>
      </c>
      <c r="B9" s="35"/>
      <c r="C9" s="35"/>
      <c r="D9" s="35"/>
      <c r="E9" s="35"/>
      <c r="F9" s="35"/>
      <c r="G9" s="35"/>
      <c r="H9" s="35"/>
      <c r="I9" s="35"/>
      <c r="J9" s="5"/>
      <c r="K9" s="34"/>
      <c r="L9" s="5"/>
      <c r="M9" s="5"/>
      <c r="N9" s="5"/>
      <c r="O9" s="5"/>
      <c r="P9" s="5"/>
      <c r="Q9" s="450"/>
      <c r="R9" s="450"/>
      <c r="S9" s="450"/>
      <c r="T9" s="450"/>
      <c r="U9" s="450"/>
      <c r="V9" s="450"/>
      <c r="W9" s="450"/>
    </row>
    <row r="10" spans="1:23">
      <c r="A10" s="451" t="s">
        <v>20</v>
      </c>
      <c r="B10" s="451"/>
      <c r="C10" s="451"/>
      <c r="D10" s="451"/>
      <c r="E10" s="451"/>
      <c r="F10" s="451"/>
      <c r="G10" s="451"/>
      <c r="H10" s="451"/>
      <c r="I10" s="5"/>
      <c r="J10" s="5"/>
      <c r="K10" s="5"/>
      <c r="L10" s="34"/>
      <c r="M10" s="5"/>
      <c r="N10" s="5"/>
      <c r="O10" s="5"/>
      <c r="P10" s="5"/>
      <c r="Q10" s="451"/>
      <c r="R10" s="451"/>
      <c r="S10" s="451"/>
      <c r="T10" s="451"/>
      <c r="U10" s="451"/>
      <c r="V10" s="451"/>
      <c r="W10" s="451"/>
    </row>
    <row r="11" spans="1:23">
      <c r="A11" s="36" t="s">
        <v>109</v>
      </c>
      <c r="B11" s="5"/>
      <c r="C11" s="5"/>
      <c r="D11" s="6"/>
      <c r="E11" s="6"/>
      <c r="F11" s="6"/>
      <c r="G11" s="5"/>
      <c r="H11" s="5"/>
      <c r="I11" s="17"/>
      <c r="J11" s="17"/>
      <c r="K11" s="17"/>
      <c r="M11" s="17"/>
      <c r="O11" s="17"/>
      <c r="P11" s="5"/>
      <c r="Q11" s="36"/>
      <c r="R11" s="5"/>
      <c r="S11" s="5"/>
      <c r="T11" s="5"/>
      <c r="U11" s="6"/>
      <c r="V11" s="5"/>
    </row>
    <row r="12" spans="1:23" ht="38.25">
      <c r="A12" s="168" t="s">
        <v>37</v>
      </c>
      <c r="B12" s="169" t="s">
        <v>22</v>
      </c>
      <c r="C12" s="170" t="s">
        <v>43</v>
      </c>
      <c r="D12" s="171">
        <v>2021</v>
      </c>
      <c r="E12" s="171">
        <v>2022</v>
      </c>
      <c r="F12" s="171">
        <v>2023</v>
      </c>
      <c r="G12" s="167" t="s">
        <v>44</v>
      </c>
      <c r="H12" s="5"/>
      <c r="I12" s="5"/>
      <c r="J12" s="5"/>
      <c r="K12" s="5"/>
      <c r="L12" s="37"/>
      <c r="M12" s="5"/>
      <c r="N12" s="16" t="s">
        <v>78</v>
      </c>
      <c r="O12" s="5"/>
      <c r="P12" s="5"/>
      <c r="Q12" s="38"/>
      <c r="R12" s="38"/>
      <c r="S12" s="39"/>
      <c r="T12" s="40"/>
      <c r="U12" s="40"/>
      <c r="V12" s="22"/>
    </row>
    <row r="13" spans="1:23" ht="11.45" customHeight="1">
      <c r="A13" s="172" t="s">
        <v>23</v>
      </c>
      <c r="B13" s="21" t="s">
        <v>112</v>
      </c>
      <c r="C13" s="20">
        <v>7.41</v>
      </c>
      <c r="D13" s="43">
        <v>7.33</v>
      </c>
      <c r="E13" s="193">
        <v>7.6</v>
      </c>
      <c r="F13" s="193">
        <v>8.5</v>
      </c>
      <c r="G13" s="101"/>
      <c r="H13" s="5"/>
      <c r="I13" s="5"/>
      <c r="J13" s="5"/>
      <c r="K13" s="5"/>
      <c r="L13" s="5"/>
      <c r="M13" s="5"/>
      <c r="N13" s="5"/>
      <c r="O13" s="5"/>
      <c r="P13" s="5"/>
      <c r="Q13" s="6"/>
      <c r="R13" s="6"/>
      <c r="S13" s="42"/>
      <c r="T13" s="42"/>
      <c r="U13" s="42"/>
      <c r="V13" s="22"/>
    </row>
    <row r="14" spans="1:23" ht="11.45" customHeight="1">
      <c r="A14" s="172"/>
      <c r="B14" s="21" t="s">
        <v>113</v>
      </c>
      <c r="C14" s="20">
        <v>7.4533333333333331</v>
      </c>
      <c r="D14" s="43">
        <v>7.33</v>
      </c>
      <c r="E14" s="193">
        <v>7.61</v>
      </c>
      <c r="F14" s="193">
        <v>8.5</v>
      </c>
      <c r="G14" s="101">
        <f>F14/E14-1</f>
        <v>0.11695137976346914</v>
      </c>
      <c r="H14" s="5"/>
      <c r="I14" s="5"/>
      <c r="J14" s="5"/>
      <c r="K14" s="5"/>
      <c r="L14" s="5"/>
      <c r="M14" s="5"/>
      <c r="N14" s="5"/>
      <c r="O14" s="5"/>
      <c r="P14" s="5"/>
      <c r="Q14" s="44"/>
      <c r="R14" s="6"/>
      <c r="S14" s="42"/>
      <c r="T14" s="42"/>
      <c r="U14" s="42"/>
      <c r="V14" s="22"/>
    </row>
    <row r="15" spans="1:23" ht="11.45" customHeight="1">
      <c r="A15" s="172"/>
      <c r="B15" s="21" t="s">
        <v>114</v>
      </c>
      <c r="C15" s="20">
        <v>7.4833333333333334</v>
      </c>
      <c r="D15" s="43">
        <v>7.33</v>
      </c>
      <c r="E15" s="193">
        <v>7.61</v>
      </c>
      <c r="F15" s="193">
        <v>8.6</v>
      </c>
      <c r="G15" s="101">
        <f t="shared" ref="G15:G26" si="0">F15/E15-1</f>
        <v>0.13009198423127444</v>
      </c>
      <c r="H15" s="5"/>
      <c r="I15" s="5"/>
      <c r="J15" s="5"/>
      <c r="K15" s="5"/>
      <c r="L15" s="5"/>
      <c r="M15" s="5"/>
      <c r="N15" s="5"/>
      <c r="O15" s="5"/>
      <c r="P15" s="5"/>
      <c r="Q15" s="44"/>
      <c r="R15" s="6"/>
      <c r="S15" s="42"/>
      <c r="T15" s="42"/>
      <c r="U15" s="42"/>
      <c r="V15" s="22"/>
    </row>
    <row r="16" spans="1:23" ht="11.45" customHeight="1">
      <c r="A16" s="173"/>
      <c r="B16" s="23" t="s">
        <v>115</v>
      </c>
      <c r="C16" s="20">
        <v>7.47</v>
      </c>
      <c r="D16" s="45">
        <v>7.18</v>
      </c>
      <c r="E16" s="194">
        <v>7.68</v>
      </c>
      <c r="F16" s="194">
        <v>8.5299999999999994</v>
      </c>
      <c r="G16" s="210">
        <f t="shared" si="0"/>
        <v>0.11067708333333326</v>
      </c>
      <c r="H16" s="5"/>
      <c r="I16" s="5"/>
      <c r="J16" s="5"/>
      <c r="K16" s="5"/>
      <c r="L16" s="5"/>
      <c r="M16" s="5"/>
      <c r="N16" s="5"/>
      <c r="O16" s="5"/>
      <c r="P16" s="5"/>
      <c r="Q16" s="44"/>
      <c r="R16" s="6"/>
      <c r="S16" s="42"/>
      <c r="T16" s="42"/>
      <c r="U16" s="42"/>
      <c r="V16" s="22"/>
    </row>
    <row r="17" spans="1:25" ht="11.45" customHeight="1">
      <c r="A17" s="172" t="s">
        <v>24</v>
      </c>
      <c r="B17" s="19" t="s">
        <v>116</v>
      </c>
      <c r="C17" s="25">
        <v>7.373333333333334</v>
      </c>
      <c r="D17" s="41">
        <v>7.17</v>
      </c>
      <c r="E17" s="195">
        <v>7.67</v>
      </c>
      <c r="F17" s="195">
        <v>8.51</v>
      </c>
      <c r="G17" s="211">
        <f t="shared" si="0"/>
        <v>0.10951760104302477</v>
      </c>
      <c r="H17" s="5"/>
      <c r="I17" s="5"/>
      <c r="J17" s="5"/>
      <c r="K17" s="5"/>
      <c r="L17" s="5"/>
      <c r="M17" s="5"/>
      <c r="N17" s="5"/>
      <c r="O17" s="5"/>
      <c r="P17" s="5"/>
      <c r="Q17" s="44"/>
      <c r="R17" s="6"/>
      <c r="S17" s="42"/>
      <c r="T17" s="42"/>
      <c r="U17" s="42"/>
      <c r="V17" s="22"/>
    </row>
    <row r="18" spans="1:25" ht="11.45" customHeight="1">
      <c r="A18" s="172"/>
      <c r="B18" s="21" t="s">
        <v>117</v>
      </c>
      <c r="C18" s="20">
        <v>7.3599999999999994</v>
      </c>
      <c r="D18" s="43">
        <v>7.24</v>
      </c>
      <c r="E18" s="193">
        <v>7.67</v>
      </c>
      <c r="F18" s="193">
        <v>8.59</v>
      </c>
      <c r="G18" s="101">
        <f t="shared" si="0"/>
        <v>0.11994784876140807</v>
      </c>
      <c r="H18" s="5"/>
      <c r="I18" s="5"/>
      <c r="J18" s="5"/>
      <c r="K18" s="5"/>
      <c r="L18" s="5"/>
      <c r="M18" s="5"/>
      <c r="N18" s="5"/>
      <c r="O18" s="5"/>
      <c r="P18" s="5"/>
      <c r="Q18" s="44"/>
      <c r="R18" s="6"/>
      <c r="S18" s="42"/>
      <c r="T18" s="42"/>
      <c r="U18" s="42"/>
      <c r="V18" s="22"/>
    </row>
    <row r="19" spans="1:25" ht="11.45" customHeight="1">
      <c r="A19" s="172"/>
      <c r="B19" s="21" t="s">
        <v>118</v>
      </c>
      <c r="C19" s="20">
        <v>7.4266666666666667</v>
      </c>
      <c r="D19" s="43">
        <v>7.17</v>
      </c>
      <c r="E19" s="193">
        <v>7.62</v>
      </c>
      <c r="F19" s="193">
        <v>8.5</v>
      </c>
      <c r="G19" s="101">
        <f t="shared" si="0"/>
        <v>0.11548556430446189</v>
      </c>
      <c r="H19" s="6"/>
      <c r="I19" s="6"/>
      <c r="J19" s="6"/>
      <c r="K19" s="6"/>
      <c r="L19" s="6"/>
      <c r="M19" s="6"/>
      <c r="N19" s="6"/>
      <c r="O19" s="6"/>
      <c r="P19" s="6"/>
      <c r="Q19" s="44"/>
      <c r="R19" s="6"/>
      <c r="S19" s="42"/>
      <c r="T19" s="42"/>
      <c r="U19" s="42"/>
      <c r="V19" s="22"/>
    </row>
    <row r="20" spans="1:25" ht="11.45" customHeight="1">
      <c r="A20" s="173"/>
      <c r="B20" s="23" t="s">
        <v>119</v>
      </c>
      <c r="C20" s="24">
        <v>7.4733333333333336</v>
      </c>
      <c r="D20" s="45">
        <v>7.19</v>
      </c>
      <c r="E20" s="194">
        <v>7.52</v>
      </c>
      <c r="F20" s="194">
        <v>8.4499999999999993</v>
      </c>
      <c r="G20" s="210">
        <f t="shared" si="0"/>
        <v>0.12367021276595747</v>
      </c>
      <c r="H20" s="5"/>
      <c r="I20" s="5"/>
      <c r="J20" s="5"/>
      <c r="K20" s="5"/>
      <c r="L20" s="5"/>
      <c r="M20" s="5"/>
      <c r="N20" s="5"/>
      <c r="O20" s="5"/>
      <c r="P20" s="5"/>
      <c r="Q20" s="44"/>
      <c r="R20" s="6"/>
      <c r="S20" s="42"/>
      <c r="T20" s="42"/>
      <c r="U20" s="42"/>
      <c r="V20" s="22"/>
    </row>
    <row r="21" spans="1:25" ht="11.45" customHeight="1">
      <c r="A21" s="172" t="s">
        <v>7</v>
      </c>
      <c r="B21" s="19" t="s">
        <v>120</v>
      </c>
      <c r="C21" s="20">
        <v>7.4633333333333338</v>
      </c>
      <c r="D21" s="43">
        <v>7.25</v>
      </c>
      <c r="E21" s="193">
        <v>7.75</v>
      </c>
      <c r="F21" s="193">
        <v>8.43</v>
      </c>
      <c r="G21" s="101">
        <f t="shared" si="0"/>
        <v>8.7741935483870881E-2</v>
      </c>
      <c r="H21" s="5"/>
      <c r="I21" s="5"/>
      <c r="J21" s="5"/>
      <c r="K21" s="5"/>
      <c r="L21" s="5"/>
      <c r="M21" s="5"/>
      <c r="N21" s="5"/>
      <c r="O21" s="5"/>
      <c r="P21" s="5"/>
      <c r="Q21" s="44"/>
      <c r="R21" s="6"/>
      <c r="S21" s="42"/>
      <c r="T21" s="42"/>
      <c r="U21" s="42"/>
      <c r="V21" s="22"/>
    </row>
    <row r="22" spans="1:25" ht="11.45" customHeight="1">
      <c r="A22" s="172"/>
      <c r="B22" s="21" t="s">
        <v>121</v>
      </c>
      <c r="C22" s="20">
        <v>7.46</v>
      </c>
      <c r="D22" s="43">
        <v>7.25</v>
      </c>
      <c r="E22" s="193">
        <v>7.75</v>
      </c>
      <c r="F22" s="193">
        <v>8.41</v>
      </c>
      <c r="G22" s="101">
        <f t="shared" si="0"/>
        <v>8.5161290322580685E-2</v>
      </c>
      <c r="H22" s="5"/>
      <c r="I22" s="5"/>
      <c r="J22" s="5"/>
      <c r="K22" s="5"/>
      <c r="L22" s="5"/>
      <c r="M22" s="5"/>
      <c r="N22" s="5"/>
      <c r="O22" s="5"/>
      <c r="P22" s="5"/>
      <c r="Q22" s="44"/>
      <c r="R22" s="6"/>
      <c r="S22" s="42"/>
      <c r="T22" s="42"/>
      <c r="U22" s="42"/>
      <c r="V22" s="22"/>
    </row>
    <row r="23" spans="1:25" ht="11.45" customHeight="1">
      <c r="A23" s="172"/>
      <c r="B23" s="21" t="s">
        <v>122</v>
      </c>
      <c r="C23" s="20">
        <v>7.2600000000000007</v>
      </c>
      <c r="D23" s="43">
        <v>7.18</v>
      </c>
      <c r="E23" s="193">
        <v>7.75</v>
      </c>
      <c r="F23" s="193">
        <v>8.2799999999999994</v>
      </c>
      <c r="G23" s="101">
        <f t="shared" si="0"/>
        <v>6.8387096774193523E-2</v>
      </c>
      <c r="H23" s="5"/>
      <c r="I23" s="5"/>
      <c r="J23" s="5"/>
      <c r="K23" s="5"/>
      <c r="L23" s="5"/>
      <c r="M23" s="5"/>
      <c r="N23" s="5"/>
      <c r="O23" s="5"/>
      <c r="P23" s="5"/>
      <c r="Q23" s="44"/>
      <c r="R23" s="6"/>
      <c r="S23" s="42"/>
      <c r="T23" s="42"/>
      <c r="U23" s="42"/>
      <c r="V23" s="22"/>
    </row>
    <row r="24" spans="1:25" ht="11.45" customHeight="1">
      <c r="A24" s="173"/>
      <c r="B24" s="23" t="s">
        <v>123</v>
      </c>
      <c r="C24" s="20">
        <v>7.2566666666666668</v>
      </c>
      <c r="D24" s="45">
        <v>7.14</v>
      </c>
      <c r="E24" s="194">
        <v>7.61</v>
      </c>
      <c r="F24" s="194">
        <v>8.36</v>
      </c>
      <c r="G24" s="210">
        <f t="shared" si="0"/>
        <v>9.8554533508541375E-2</v>
      </c>
      <c r="H24" s="5"/>
      <c r="I24" s="5"/>
      <c r="J24" s="5"/>
      <c r="K24" s="5"/>
      <c r="L24" s="5"/>
      <c r="M24" s="5"/>
      <c r="N24" s="5"/>
      <c r="O24" s="5"/>
      <c r="P24" s="5"/>
      <c r="Q24" s="44"/>
      <c r="R24" s="6"/>
      <c r="S24" s="42"/>
      <c r="T24" s="42"/>
      <c r="U24" s="42"/>
      <c r="V24" s="22"/>
    </row>
    <row r="25" spans="1:25" ht="11.45" customHeight="1">
      <c r="A25" s="172" t="s">
        <v>8</v>
      </c>
      <c r="B25" s="19" t="s">
        <v>124</v>
      </c>
      <c r="C25" s="25">
        <v>7.253333333333333</v>
      </c>
      <c r="D25" s="41">
        <v>7.33</v>
      </c>
      <c r="E25" s="195">
        <v>7.61</v>
      </c>
      <c r="F25" s="195">
        <v>8.4600000000000009</v>
      </c>
      <c r="G25" s="211">
        <f t="shared" si="0"/>
        <v>0.11169513797634689</v>
      </c>
      <c r="Q25" s="27"/>
      <c r="R25" s="6"/>
      <c r="S25" s="46"/>
      <c r="T25" s="47"/>
      <c r="U25" s="47"/>
      <c r="V25" s="22"/>
    </row>
    <row r="26" spans="1:25" ht="11.45" customHeight="1">
      <c r="A26" s="172"/>
      <c r="B26" s="21" t="s">
        <v>125</v>
      </c>
      <c r="C26" s="20">
        <v>7.2266666666666666</v>
      </c>
      <c r="D26" s="43">
        <v>7.33</v>
      </c>
      <c r="E26" s="193">
        <v>7.62</v>
      </c>
      <c r="F26" s="193">
        <v>8.32</v>
      </c>
      <c r="G26" s="101">
        <f t="shared" si="0"/>
        <v>9.1863517060367439E-2</v>
      </c>
      <c r="Q26" s="27"/>
      <c r="R26" s="6"/>
      <c r="S26" s="47"/>
      <c r="T26" s="47"/>
      <c r="U26" s="47"/>
      <c r="V26" s="22"/>
    </row>
    <row r="27" spans="1:25" ht="11.45" customHeight="1">
      <c r="A27" s="172"/>
      <c r="B27" s="21" t="s">
        <v>126</v>
      </c>
      <c r="C27" s="20">
        <v>7.2566666666666668</v>
      </c>
      <c r="D27" s="43">
        <v>7.17</v>
      </c>
      <c r="E27" s="193">
        <v>7.62</v>
      </c>
      <c r="F27" s="202">
        <v>8.2899999999999991</v>
      </c>
      <c r="G27" s="101">
        <f>F27/E27-1</f>
        <v>8.7926509186351476E-2</v>
      </c>
      <c r="H27" s="65"/>
      <c r="I27" s="5"/>
      <c r="M27" s="5"/>
      <c r="N27" s="5"/>
      <c r="Q27" s="27"/>
      <c r="R27" s="6"/>
      <c r="S27" s="47"/>
      <c r="T27" s="47"/>
      <c r="U27" s="47"/>
      <c r="V27" s="22"/>
    </row>
    <row r="28" spans="1:25" ht="11.45" customHeight="1">
      <c r="A28" s="173"/>
      <c r="B28" s="23" t="s">
        <v>127</v>
      </c>
      <c r="C28" s="24">
        <v>7.2266666666666666</v>
      </c>
      <c r="D28" s="45">
        <v>7.28</v>
      </c>
      <c r="E28" s="194">
        <v>7.6</v>
      </c>
      <c r="F28" s="203">
        <v>8.25</v>
      </c>
      <c r="G28" s="210">
        <f t="shared" ref="G28:G63" si="1">F28/E28-1</f>
        <v>8.5526315789473673E-2</v>
      </c>
      <c r="H28" s="26"/>
      <c r="I28" s="5"/>
      <c r="J28" s="26"/>
      <c r="K28" s="26"/>
      <c r="L28" s="26"/>
      <c r="M28" s="5"/>
      <c r="N28" s="5"/>
      <c r="Q28" s="27"/>
      <c r="R28" s="6"/>
      <c r="S28" s="47"/>
      <c r="T28" s="48"/>
      <c r="U28" s="49"/>
      <c r="V28" s="22"/>
    </row>
    <row r="29" spans="1:25" ht="11.45" customHeight="1">
      <c r="A29" s="174" t="s">
        <v>9</v>
      </c>
      <c r="B29" s="19" t="s">
        <v>128</v>
      </c>
      <c r="C29" s="20">
        <v>7.16</v>
      </c>
      <c r="D29" s="43">
        <v>7.28</v>
      </c>
      <c r="E29" s="193">
        <v>7.6</v>
      </c>
      <c r="F29" s="202">
        <v>8.2200000000000006</v>
      </c>
      <c r="G29" s="101">
        <f t="shared" si="1"/>
        <v>8.1578947368421195E-2</v>
      </c>
      <c r="H29" s="427"/>
      <c r="I29" s="427"/>
      <c r="J29" s="427"/>
      <c r="K29" s="427"/>
      <c r="L29" s="427"/>
      <c r="M29" s="427" t="s">
        <v>25</v>
      </c>
      <c r="N29" s="436"/>
      <c r="O29" s="436"/>
      <c r="P29" s="436"/>
      <c r="Q29" s="50"/>
      <c r="R29" s="6"/>
      <c r="S29" s="47"/>
      <c r="T29" s="47"/>
      <c r="U29" s="46"/>
      <c r="V29" s="22"/>
    </row>
    <row r="30" spans="1:25" ht="11.45" customHeight="1">
      <c r="A30" s="175"/>
      <c r="B30" s="21" t="s">
        <v>129</v>
      </c>
      <c r="C30" s="20">
        <v>7.0333333333333341</v>
      </c>
      <c r="D30" s="43">
        <v>7.25</v>
      </c>
      <c r="E30" s="193">
        <v>7.59</v>
      </c>
      <c r="F30" s="202">
        <v>8.1199999999999992</v>
      </c>
      <c r="G30" s="101">
        <f t="shared" si="1"/>
        <v>6.9828722002635013E-2</v>
      </c>
      <c r="H30" s="5"/>
      <c r="I30" s="436"/>
      <c r="J30" s="436"/>
      <c r="K30" s="436"/>
      <c r="L30" s="436"/>
      <c r="M30" s="436"/>
      <c r="N30" s="436"/>
      <c r="O30" s="436"/>
      <c r="P30" s="436"/>
      <c r="Q30" s="51"/>
      <c r="R30" s="52"/>
      <c r="S30" s="40"/>
      <c r="T30" s="40"/>
      <c r="U30" s="40"/>
      <c r="V30" s="22"/>
      <c r="W30" s="5"/>
      <c r="X30" s="5"/>
      <c r="Y30" s="5"/>
    </row>
    <row r="31" spans="1:25" s="5" customFormat="1" ht="11.45" customHeight="1">
      <c r="A31" s="216"/>
      <c r="B31" s="21" t="s">
        <v>130</v>
      </c>
      <c r="C31" s="20">
        <v>7.0133333333333328</v>
      </c>
      <c r="D31" s="43">
        <v>7.27</v>
      </c>
      <c r="E31" s="193">
        <v>7.58</v>
      </c>
      <c r="F31" s="202">
        <v>8.15</v>
      </c>
      <c r="G31" s="101">
        <f t="shared" si="1"/>
        <v>7.5197889182058164E-2</v>
      </c>
      <c r="Q31" s="6"/>
      <c r="R31" s="53"/>
      <c r="S31" s="40"/>
      <c r="T31" s="40"/>
      <c r="U31" s="54"/>
      <c r="V31" s="22"/>
      <c r="W31" s="1"/>
      <c r="X31" s="1"/>
      <c r="Y31" s="1"/>
    </row>
    <row r="32" spans="1:25" ht="11.45" customHeight="1">
      <c r="A32" s="172"/>
      <c r="B32" s="21" t="s">
        <v>131</v>
      </c>
      <c r="C32" s="20">
        <v>7.0366666666666662</v>
      </c>
      <c r="D32" s="43">
        <v>7.27</v>
      </c>
      <c r="E32" s="193">
        <v>7.75</v>
      </c>
      <c r="F32" s="202">
        <v>8.1999999999999993</v>
      </c>
      <c r="G32" s="101">
        <f t="shared" si="1"/>
        <v>5.8064516129032073E-2</v>
      </c>
      <c r="H32" s="5"/>
      <c r="J32" s="5"/>
      <c r="K32" s="5"/>
      <c r="L32" s="5"/>
      <c r="M32" s="5"/>
      <c r="N32" s="5"/>
      <c r="O32" s="5"/>
      <c r="P32" s="5"/>
      <c r="Q32" s="44"/>
      <c r="R32" s="6"/>
      <c r="S32" s="55"/>
      <c r="T32" s="55"/>
      <c r="U32" s="55"/>
      <c r="V32" s="22"/>
    </row>
    <row r="33" spans="1:28" ht="11.45" customHeight="1">
      <c r="A33" s="173"/>
      <c r="B33" s="23" t="s">
        <v>132</v>
      </c>
      <c r="C33" s="20">
        <v>7.0200000000000005</v>
      </c>
      <c r="D33" s="45">
        <v>7.17</v>
      </c>
      <c r="E33" s="194">
        <v>7.75</v>
      </c>
      <c r="F33" s="203">
        <v>8.1999999999999993</v>
      </c>
      <c r="G33" s="210">
        <f t="shared" si="1"/>
        <v>5.8064516129032073E-2</v>
      </c>
      <c r="H33" s="5"/>
      <c r="J33" s="5"/>
      <c r="K33" s="5"/>
      <c r="L33" s="5"/>
      <c r="M33" s="5"/>
      <c r="N33" s="5"/>
      <c r="O33" s="5"/>
      <c r="P33" s="5"/>
      <c r="Q33" s="44"/>
      <c r="R33" s="6"/>
      <c r="S33" s="55"/>
      <c r="T33" s="55"/>
      <c r="U33" s="55"/>
      <c r="V33" s="22"/>
      <c r="W33" s="29"/>
      <c r="X33" s="29"/>
      <c r="Y33" s="29"/>
    </row>
    <row r="34" spans="1:28" ht="11.45" customHeight="1">
      <c r="A34" s="172" t="s">
        <v>10</v>
      </c>
      <c r="B34" s="19" t="s">
        <v>133</v>
      </c>
      <c r="C34" s="25">
        <v>6.9233333333333329</v>
      </c>
      <c r="D34" s="41">
        <v>7.21</v>
      </c>
      <c r="E34" s="195">
        <v>7.48</v>
      </c>
      <c r="F34" s="204">
        <v>8.15</v>
      </c>
      <c r="G34" s="101">
        <f t="shared" si="1"/>
        <v>8.9572192513369009E-2</v>
      </c>
      <c r="H34" s="5"/>
      <c r="I34" s="29"/>
      <c r="J34" s="29"/>
      <c r="K34" s="29"/>
      <c r="L34" s="29"/>
      <c r="M34" s="29"/>
      <c r="N34" s="29"/>
      <c r="O34" s="29"/>
      <c r="P34" s="29"/>
      <c r="Q34" s="29"/>
      <c r="R34" s="29"/>
      <c r="S34" s="29"/>
      <c r="T34" s="29"/>
      <c r="U34" s="29"/>
      <c r="V34" s="22"/>
      <c r="Z34" s="29"/>
      <c r="AA34" s="29"/>
      <c r="AB34" s="29"/>
    </row>
    <row r="35" spans="1:28" ht="11.45" customHeight="1">
      <c r="A35" s="172"/>
      <c r="B35" s="21" t="s">
        <v>134</v>
      </c>
      <c r="C35" s="20">
        <v>6.8933333333333335</v>
      </c>
      <c r="D35" s="43">
        <v>7.19</v>
      </c>
      <c r="E35" s="193">
        <v>7.48</v>
      </c>
      <c r="F35" s="202">
        <v>8.06</v>
      </c>
      <c r="G35" s="101">
        <f t="shared" si="1"/>
        <v>7.7540106951871746E-2</v>
      </c>
      <c r="H35" s="5"/>
      <c r="J35" s="65"/>
      <c r="V35" s="22"/>
    </row>
    <row r="36" spans="1:28" ht="11.45" customHeight="1">
      <c r="A36" s="172"/>
      <c r="B36" s="21" t="s">
        <v>135</v>
      </c>
      <c r="C36" s="20">
        <v>6.81</v>
      </c>
      <c r="D36" s="43">
        <v>7.15</v>
      </c>
      <c r="E36" s="193">
        <v>7.48</v>
      </c>
      <c r="F36" s="202">
        <v>8.06</v>
      </c>
      <c r="G36" s="101">
        <f t="shared" si="1"/>
        <v>7.7540106951871746E-2</v>
      </c>
      <c r="H36" s="5"/>
      <c r="T36" s="56"/>
      <c r="U36" s="56"/>
      <c r="V36" s="22"/>
    </row>
    <row r="37" spans="1:28" ht="11.45" customHeight="1">
      <c r="A37" s="173"/>
      <c r="B37" s="23" t="s">
        <v>136</v>
      </c>
      <c r="C37" s="24">
        <v>6.87</v>
      </c>
      <c r="D37" s="45">
        <v>7.15</v>
      </c>
      <c r="E37" s="194">
        <v>7.58</v>
      </c>
      <c r="F37" s="203">
        <v>8.06</v>
      </c>
      <c r="G37" s="210">
        <f t="shared" si="1"/>
        <v>6.3324538258575203E-2</v>
      </c>
      <c r="H37" s="5"/>
      <c r="V37" s="22"/>
    </row>
    <row r="38" spans="1:28" ht="11.45" customHeight="1">
      <c r="A38" s="172" t="s">
        <v>27</v>
      </c>
      <c r="B38" s="21" t="s">
        <v>137</v>
      </c>
      <c r="C38" s="20">
        <v>6.8233333333333333</v>
      </c>
      <c r="D38" s="43">
        <v>7.06</v>
      </c>
      <c r="E38" s="193">
        <v>7.58</v>
      </c>
      <c r="F38" s="202">
        <v>8</v>
      </c>
      <c r="G38" s="101">
        <f t="shared" si="1"/>
        <v>5.5408970976253302E-2</v>
      </c>
      <c r="H38" s="6"/>
      <c r="K38" s="1" t="s">
        <v>26</v>
      </c>
      <c r="L38" s="29"/>
      <c r="P38" s="29"/>
      <c r="V38" s="22"/>
      <c r="X38" s="29"/>
    </row>
    <row r="39" spans="1:28" ht="11.45" customHeight="1">
      <c r="A39" s="172"/>
      <c r="B39" s="21" t="s">
        <v>138</v>
      </c>
      <c r="C39" s="20">
        <v>6.956666666666667</v>
      </c>
      <c r="D39" s="43">
        <v>6.95</v>
      </c>
      <c r="E39" s="193">
        <v>7.56</v>
      </c>
      <c r="F39" s="202">
        <v>7.95</v>
      </c>
      <c r="G39" s="101">
        <f t="shared" si="1"/>
        <v>5.1587301587301626E-2</v>
      </c>
      <c r="H39" s="5"/>
      <c r="L39" s="29"/>
      <c r="P39" s="29"/>
      <c r="T39" s="29"/>
      <c r="V39" s="22"/>
      <c r="AB39" s="29"/>
    </row>
    <row r="40" spans="1:28" ht="11.45" customHeight="1">
      <c r="A40" s="172"/>
      <c r="B40" s="21" t="s">
        <v>139</v>
      </c>
      <c r="C40" s="20">
        <v>6.876666666666666</v>
      </c>
      <c r="D40" s="43">
        <v>7.02</v>
      </c>
      <c r="E40" s="193">
        <v>7.55</v>
      </c>
      <c r="F40" s="202">
        <v>7.76</v>
      </c>
      <c r="G40" s="101">
        <f t="shared" si="1"/>
        <v>2.7814569536423805E-2</v>
      </c>
      <c r="H40" s="5"/>
      <c r="L40" s="5"/>
      <c r="M40" s="5"/>
      <c r="N40" s="5"/>
      <c r="O40" s="5"/>
      <c r="P40" s="5"/>
      <c r="Q40" s="44"/>
      <c r="R40" s="6"/>
      <c r="S40" s="55"/>
      <c r="T40" s="55"/>
      <c r="U40" s="55"/>
      <c r="V40" s="22"/>
    </row>
    <row r="41" spans="1:28" ht="11.45" customHeight="1">
      <c r="A41" s="172"/>
      <c r="B41" s="21" t="s">
        <v>140</v>
      </c>
      <c r="C41" s="20">
        <v>6.7633333333333328</v>
      </c>
      <c r="D41" s="43">
        <v>7.08</v>
      </c>
      <c r="E41" s="193">
        <v>7.47</v>
      </c>
      <c r="F41" s="202">
        <v>7.83</v>
      </c>
      <c r="G41" s="101">
        <f t="shared" si="1"/>
        <v>4.8192771084337505E-2</v>
      </c>
      <c r="H41" s="5"/>
      <c r="I41" s="29"/>
      <c r="J41" s="29"/>
      <c r="L41" s="29"/>
      <c r="M41" s="29"/>
      <c r="N41" s="29"/>
      <c r="O41" s="29"/>
      <c r="P41" s="29"/>
      <c r="Q41" s="29"/>
      <c r="R41" s="29"/>
      <c r="S41" s="29"/>
      <c r="T41" s="29"/>
      <c r="U41" s="29"/>
      <c r="V41" s="22"/>
    </row>
    <row r="42" spans="1:28" ht="11.45" customHeight="1">
      <c r="A42" s="173"/>
      <c r="B42" s="23" t="s">
        <v>141</v>
      </c>
      <c r="C42" s="28">
        <v>6.9033333333333333</v>
      </c>
      <c r="D42" s="45">
        <v>7.1</v>
      </c>
      <c r="E42" s="194">
        <v>7.35</v>
      </c>
      <c r="F42" s="203">
        <v>7.67</v>
      </c>
      <c r="G42" s="210">
        <f t="shared" si="1"/>
        <v>4.3537414965986398E-2</v>
      </c>
      <c r="H42" s="5"/>
      <c r="U42" s="29"/>
      <c r="V42" s="22"/>
    </row>
    <row r="43" spans="1:28" ht="11.45" customHeight="1">
      <c r="A43" s="172" t="s">
        <v>28</v>
      </c>
      <c r="B43" s="19" t="s">
        <v>142</v>
      </c>
      <c r="C43" s="25">
        <v>6.919999999999999</v>
      </c>
      <c r="D43" s="41">
        <v>7.1</v>
      </c>
      <c r="E43" s="195">
        <v>7.53</v>
      </c>
      <c r="F43" s="204">
        <v>7.82</v>
      </c>
      <c r="G43" s="211">
        <f t="shared" si="1"/>
        <v>3.8512616201859196E-2</v>
      </c>
      <c r="H43" s="5"/>
      <c r="J43" s="56"/>
      <c r="K43" s="56"/>
      <c r="L43" s="56"/>
      <c r="M43" s="56"/>
      <c r="N43" s="56"/>
      <c r="O43" s="56"/>
      <c r="P43" s="56"/>
      <c r="U43" s="29"/>
      <c r="V43" s="22"/>
    </row>
    <row r="44" spans="1:28" ht="11.45" customHeight="1">
      <c r="A44" s="172"/>
      <c r="B44" s="21" t="s">
        <v>143</v>
      </c>
      <c r="C44" s="20">
        <v>6.919999999999999</v>
      </c>
      <c r="D44" s="43">
        <v>7.05</v>
      </c>
      <c r="E44" s="193">
        <v>7.61</v>
      </c>
      <c r="F44" s="202">
        <v>7.88</v>
      </c>
      <c r="G44" s="101">
        <f t="shared" si="1"/>
        <v>3.5479632063074806E-2</v>
      </c>
      <c r="U44" s="29"/>
      <c r="V44" s="22"/>
    </row>
    <row r="45" spans="1:28" ht="11.45" customHeight="1">
      <c r="A45" s="172"/>
      <c r="B45" s="21" t="s">
        <v>144</v>
      </c>
      <c r="C45" s="20">
        <v>6.95</v>
      </c>
      <c r="D45" s="43">
        <v>7.11</v>
      </c>
      <c r="E45" s="193">
        <v>7.52</v>
      </c>
      <c r="F45" s="202">
        <v>7.83</v>
      </c>
      <c r="G45" s="101">
        <f t="shared" si="1"/>
        <v>4.1223404255319229E-2</v>
      </c>
      <c r="V45" s="22"/>
    </row>
    <row r="46" spans="1:28" ht="11.45" customHeight="1">
      <c r="A46" s="172"/>
      <c r="B46" s="21" t="s">
        <v>145</v>
      </c>
      <c r="C46" s="20">
        <v>7.0366666666666662</v>
      </c>
      <c r="D46" s="43">
        <v>7.06</v>
      </c>
      <c r="E46" s="193">
        <v>7.56</v>
      </c>
      <c r="F46" s="202">
        <v>7.83</v>
      </c>
      <c r="G46" s="101">
        <f t="shared" si="1"/>
        <v>3.5714285714285809E-2</v>
      </c>
      <c r="L46" s="29"/>
      <c r="V46" s="22"/>
    </row>
    <row r="47" spans="1:28" ht="11.45" customHeight="1">
      <c r="A47" s="173"/>
      <c r="B47" s="23" t="s">
        <v>146</v>
      </c>
      <c r="C47" s="24">
        <v>6.9866666666666672</v>
      </c>
      <c r="D47" s="45">
        <v>7.26</v>
      </c>
      <c r="E47" s="194">
        <v>7.59</v>
      </c>
      <c r="F47" s="203">
        <v>7.87</v>
      </c>
      <c r="G47" s="210">
        <f t="shared" si="1"/>
        <v>3.6890645586297843E-2</v>
      </c>
      <c r="Q47" s="27"/>
      <c r="R47" s="6"/>
      <c r="S47" s="47"/>
      <c r="T47" s="47"/>
      <c r="U47" s="47"/>
      <c r="V47" s="22"/>
    </row>
    <row r="48" spans="1:28" ht="11.45" customHeight="1">
      <c r="A48" s="172" t="s">
        <v>29</v>
      </c>
      <c r="B48" s="21" t="s">
        <v>147</v>
      </c>
      <c r="C48" s="20">
        <v>6.916666666666667</v>
      </c>
      <c r="D48" s="43">
        <v>7.25</v>
      </c>
      <c r="E48" s="193">
        <v>7.66</v>
      </c>
      <c r="F48" s="202">
        <v>8.06</v>
      </c>
      <c r="G48" s="101">
        <f t="shared" si="1"/>
        <v>5.2219321148825104E-2</v>
      </c>
      <c r="Q48" s="27"/>
      <c r="R48" s="6"/>
      <c r="S48" s="47"/>
      <c r="T48" s="47"/>
      <c r="U48" s="47"/>
      <c r="V48" s="22"/>
    </row>
    <row r="49" spans="1:22" ht="11.45" customHeight="1">
      <c r="A49" s="172"/>
      <c r="B49" s="21" t="s">
        <v>148</v>
      </c>
      <c r="C49" s="20">
        <v>7.0466666666666669</v>
      </c>
      <c r="D49" s="43">
        <v>7.29</v>
      </c>
      <c r="E49" s="193">
        <v>7.74</v>
      </c>
      <c r="F49" s="202">
        <v>7.96</v>
      </c>
      <c r="G49" s="101">
        <f t="shared" si="1"/>
        <v>2.8423772609819098E-2</v>
      </c>
      <c r="Q49" s="27"/>
      <c r="R49" s="6"/>
      <c r="S49" s="47"/>
      <c r="T49" s="47"/>
      <c r="U49" s="47"/>
      <c r="V49" s="22"/>
    </row>
    <row r="50" spans="1:22" ht="11.45" customHeight="1">
      <c r="A50" s="172"/>
      <c r="B50" s="21" t="s">
        <v>149</v>
      </c>
      <c r="C50" s="20">
        <v>7.126666666666666</v>
      </c>
      <c r="D50" s="43">
        <v>7.32</v>
      </c>
      <c r="E50" s="193">
        <v>7.82</v>
      </c>
      <c r="F50" s="202">
        <v>8.02</v>
      </c>
      <c r="G50" s="101">
        <f t="shared" si="1"/>
        <v>2.5575447570332477E-2</v>
      </c>
      <c r="Q50" s="27"/>
      <c r="R50" s="6"/>
      <c r="S50" s="47"/>
      <c r="T50" s="47"/>
      <c r="U50" s="47"/>
      <c r="V50" s="22"/>
    </row>
    <row r="51" spans="1:22" ht="11.45" customHeight="1">
      <c r="A51" s="172"/>
      <c r="B51" s="21" t="s">
        <v>150</v>
      </c>
      <c r="C51" s="20">
        <v>7.1766666666666667</v>
      </c>
      <c r="D51" s="43">
        <v>7.32</v>
      </c>
      <c r="E51" s="193">
        <v>7.95</v>
      </c>
      <c r="F51" s="202">
        <v>8.02</v>
      </c>
      <c r="G51" s="101">
        <f t="shared" si="1"/>
        <v>8.8050314465408785E-3</v>
      </c>
      <c r="Q51" s="27"/>
      <c r="R51" s="6"/>
      <c r="S51" s="47"/>
      <c r="T51" s="47"/>
      <c r="U51" s="47"/>
      <c r="V51" s="22"/>
    </row>
    <row r="52" spans="1:22" ht="11.45" customHeight="1">
      <c r="A52" s="173"/>
      <c r="B52" s="23" t="s">
        <v>151</v>
      </c>
      <c r="C52" s="20">
        <v>7.123333333333334</v>
      </c>
      <c r="D52" s="45">
        <v>7.54</v>
      </c>
      <c r="E52" s="194">
        <v>8.09</v>
      </c>
      <c r="F52" s="203">
        <v>8.15</v>
      </c>
      <c r="G52" s="210">
        <f t="shared" si="1"/>
        <v>7.4165636588381378E-3</v>
      </c>
      <c r="Q52" s="27"/>
      <c r="R52" s="6"/>
      <c r="S52" s="47"/>
      <c r="T52" s="47"/>
      <c r="U52" s="47"/>
      <c r="V52" s="22"/>
    </row>
    <row r="53" spans="1:22" ht="11.45" customHeight="1">
      <c r="A53" s="172" t="s">
        <v>30</v>
      </c>
      <c r="B53" s="19" t="s">
        <v>152</v>
      </c>
      <c r="C53" s="25">
        <v>7.163333333333334</v>
      </c>
      <c r="D53" s="41">
        <v>7.43</v>
      </c>
      <c r="E53" s="195">
        <v>8.3000000000000007</v>
      </c>
      <c r="F53" s="204">
        <v>8.11</v>
      </c>
      <c r="G53" s="211">
        <f t="shared" si="1"/>
        <v>-2.2891566265060392E-2</v>
      </c>
      <c r="Q53" s="27"/>
      <c r="R53" s="6"/>
      <c r="S53" s="47"/>
      <c r="T53" s="47"/>
      <c r="U53" s="47"/>
      <c r="V53" s="22"/>
    </row>
    <row r="54" spans="1:22" ht="11.45" customHeight="1">
      <c r="A54" s="172"/>
      <c r="B54" s="21" t="s">
        <v>153</v>
      </c>
      <c r="C54" s="20">
        <v>7.2133333333333338</v>
      </c>
      <c r="D54" s="43">
        <v>7.63</v>
      </c>
      <c r="E54" s="193">
        <v>8.25</v>
      </c>
      <c r="F54" s="202">
        <v>8.11</v>
      </c>
      <c r="G54" s="101">
        <f t="shared" si="1"/>
        <v>-1.6969696969697079E-2</v>
      </c>
      <c r="Q54" s="27"/>
      <c r="R54" s="6"/>
      <c r="S54" s="47"/>
      <c r="T54" s="47"/>
      <c r="U54" s="47"/>
      <c r="V54" s="22"/>
    </row>
    <row r="55" spans="1:22" ht="11.45" customHeight="1">
      <c r="A55" s="172"/>
      <c r="B55" s="21" t="s">
        <v>154</v>
      </c>
      <c r="C55" s="20">
        <v>7.2566666666666668</v>
      </c>
      <c r="D55" s="43">
        <v>7.63</v>
      </c>
      <c r="E55" s="193">
        <v>8.27</v>
      </c>
      <c r="F55" s="202">
        <v>8.06</v>
      </c>
      <c r="G55" s="101">
        <f t="shared" si="1"/>
        <v>-2.5392986698911657E-2</v>
      </c>
      <c r="Q55" s="27"/>
      <c r="R55" s="6"/>
      <c r="S55" s="47"/>
      <c r="T55" s="47"/>
      <c r="U55" s="47"/>
      <c r="V55" s="22"/>
    </row>
    <row r="56" spans="1:22" ht="11.45" customHeight="1">
      <c r="A56" s="173"/>
      <c r="B56" s="23" t="s">
        <v>155</v>
      </c>
      <c r="C56" s="24">
        <v>7.27</v>
      </c>
      <c r="D56" s="45">
        <v>7.52</v>
      </c>
      <c r="E56" s="194">
        <v>8.3699999999999992</v>
      </c>
      <c r="F56" s="203">
        <v>8.17</v>
      </c>
      <c r="G56" s="210">
        <f t="shared" si="1"/>
        <v>-2.389486260453999E-2</v>
      </c>
      <c r="Q56" s="27"/>
      <c r="R56" s="6"/>
      <c r="S56" s="47"/>
      <c r="T56" s="47"/>
      <c r="U56" s="47"/>
      <c r="V56" s="22"/>
    </row>
    <row r="57" spans="1:22" ht="11.45" customHeight="1">
      <c r="A57" s="172" t="s">
        <v>31</v>
      </c>
      <c r="B57" s="19" t="s">
        <v>156</v>
      </c>
      <c r="C57" s="20">
        <v>7.29</v>
      </c>
      <c r="D57" s="41">
        <v>7.6</v>
      </c>
      <c r="E57" s="195">
        <v>8.33</v>
      </c>
      <c r="F57" s="204">
        <v>8.18</v>
      </c>
      <c r="G57" s="211">
        <f t="shared" si="1"/>
        <v>-1.800720288115254E-2</v>
      </c>
      <c r="Q57" s="27"/>
      <c r="R57" s="6"/>
      <c r="S57" s="47"/>
      <c r="T57" s="47"/>
      <c r="U57" s="47"/>
      <c r="V57" s="22"/>
    </row>
    <row r="58" spans="1:22" ht="11.45" customHeight="1">
      <c r="A58" s="172"/>
      <c r="B58" s="21" t="s">
        <v>157</v>
      </c>
      <c r="C58" s="20">
        <v>7.3966666666666674</v>
      </c>
      <c r="D58" s="43">
        <v>7.61</v>
      </c>
      <c r="E58" s="193">
        <v>8.42</v>
      </c>
      <c r="F58" s="202">
        <v>8.4</v>
      </c>
      <c r="G58" s="101">
        <f t="shared" si="1"/>
        <v>-2.3752969121139111E-3</v>
      </c>
      <c r="Q58" s="27"/>
      <c r="R58" s="6"/>
      <c r="S58" s="47"/>
      <c r="T58" s="47"/>
      <c r="U58" s="47"/>
      <c r="V58" s="22"/>
    </row>
    <row r="59" spans="1:22" ht="11.45" customHeight="1">
      <c r="A59" s="172"/>
      <c r="B59" s="21" t="s">
        <v>158</v>
      </c>
      <c r="C59" s="20">
        <v>7.43</v>
      </c>
      <c r="D59" s="43">
        <v>7.66</v>
      </c>
      <c r="E59" s="193">
        <v>8.35</v>
      </c>
      <c r="F59" s="202">
        <v>8.4</v>
      </c>
      <c r="G59" s="101">
        <f t="shared" si="1"/>
        <v>5.9880239520959666E-3</v>
      </c>
      <c r="Q59" s="27"/>
      <c r="R59" s="6"/>
      <c r="S59" s="47"/>
      <c r="T59" s="47"/>
      <c r="U59" s="47"/>
      <c r="V59" s="22"/>
    </row>
    <row r="60" spans="1:22" ht="11.45" customHeight="1">
      <c r="A60" s="173"/>
      <c r="B60" s="23" t="s">
        <v>159</v>
      </c>
      <c r="C60" s="20">
        <v>7.4233333333333329</v>
      </c>
      <c r="D60" s="45">
        <v>7.63</v>
      </c>
      <c r="E60" s="194">
        <v>8.41</v>
      </c>
      <c r="F60" s="203">
        <v>8.27</v>
      </c>
      <c r="G60" s="210">
        <f t="shared" si="1"/>
        <v>-1.6646848989298468E-2</v>
      </c>
      <c r="Q60" s="27"/>
      <c r="R60" s="6"/>
      <c r="S60" s="47"/>
      <c r="T60" s="47"/>
      <c r="U60" s="47"/>
      <c r="V60" s="22"/>
    </row>
    <row r="61" spans="1:22" ht="11.45" customHeight="1">
      <c r="A61" s="172" t="s">
        <v>32</v>
      </c>
      <c r="B61" s="19" t="s">
        <v>160</v>
      </c>
      <c r="C61" s="25">
        <v>7.3500000000000005</v>
      </c>
      <c r="D61" s="41">
        <v>7.61</v>
      </c>
      <c r="E61" s="195">
        <v>8.32</v>
      </c>
      <c r="F61" s="204">
        <v>8.27</v>
      </c>
      <c r="G61" s="211">
        <f t="shared" si="1"/>
        <v>-6.0096153846154188E-3</v>
      </c>
      <c r="Q61" s="27"/>
      <c r="R61" s="6"/>
      <c r="S61" s="47"/>
      <c r="T61" s="47"/>
      <c r="U61" s="47"/>
      <c r="V61" s="22"/>
    </row>
    <row r="62" spans="1:22" ht="11.45" customHeight="1">
      <c r="A62" s="172"/>
      <c r="B62" s="21" t="s">
        <v>161</v>
      </c>
      <c r="C62" s="20">
        <v>7.3599999999999994</v>
      </c>
      <c r="D62" s="43">
        <v>7.52</v>
      </c>
      <c r="E62" s="193">
        <v>8.4499999999999993</v>
      </c>
      <c r="F62" s="202">
        <v>8.2200000000000006</v>
      </c>
      <c r="G62" s="101">
        <f t="shared" si="1"/>
        <v>-2.7218934911242498E-2</v>
      </c>
      <c r="Q62" s="27"/>
      <c r="R62" s="6"/>
      <c r="S62" s="47"/>
      <c r="T62" s="47"/>
      <c r="U62" s="47"/>
      <c r="V62" s="22"/>
    </row>
    <row r="63" spans="1:22" ht="11.45" customHeight="1">
      <c r="A63" s="172"/>
      <c r="B63" s="21" t="s">
        <v>162</v>
      </c>
      <c r="C63" s="20">
        <v>7.3400000000000007</v>
      </c>
      <c r="D63" s="43">
        <v>7.64</v>
      </c>
      <c r="E63" s="193">
        <v>8.49</v>
      </c>
      <c r="F63" s="193">
        <v>8.24</v>
      </c>
      <c r="G63" s="101">
        <f t="shared" si="1"/>
        <v>-2.9446407538280317E-2</v>
      </c>
      <c r="Q63" s="27"/>
      <c r="R63" s="6"/>
      <c r="S63" s="47"/>
      <c r="T63" s="47"/>
      <c r="U63" s="47"/>
      <c r="V63" s="22"/>
    </row>
    <row r="64" spans="1:22" ht="11.45" customHeight="1">
      <c r="A64" s="176"/>
      <c r="B64" s="177" t="s">
        <v>163</v>
      </c>
      <c r="C64" s="178">
        <v>7.336666666666666</v>
      </c>
      <c r="D64" s="179">
        <v>7.64</v>
      </c>
      <c r="E64" s="196">
        <v>8.4499999999999993</v>
      </c>
      <c r="F64" s="196"/>
      <c r="G64" s="180"/>
      <c r="Q64" s="27"/>
      <c r="R64" s="6"/>
      <c r="S64" s="47"/>
      <c r="T64" s="47"/>
      <c r="U64" s="47"/>
    </row>
    <row r="65" spans="1:21" ht="11.45" customHeight="1">
      <c r="C65" s="57"/>
      <c r="D65" s="57"/>
      <c r="E65" s="57"/>
      <c r="F65" s="57"/>
      <c r="G65" s="22"/>
      <c r="S65" s="47"/>
      <c r="T65" s="47"/>
      <c r="U65" s="47"/>
    </row>
    <row r="66" spans="1:21" ht="11.45" customHeight="1">
      <c r="A66" s="1" t="s">
        <v>33</v>
      </c>
    </row>
    <row r="67" spans="1:21">
      <c r="I67" s="30"/>
    </row>
  </sheetData>
  <sheetProtection selectLockedCells="1" selectUnlockedCells="1"/>
  <mergeCells count="10">
    <mergeCell ref="I30:P30"/>
    <mergeCell ref="H2:L2"/>
    <mergeCell ref="H3:I3"/>
    <mergeCell ref="A7:H7"/>
    <mergeCell ref="L7:P7"/>
    <mergeCell ref="Q9:W9"/>
    <mergeCell ref="A10:H10"/>
    <mergeCell ref="Q10:W10"/>
    <mergeCell ref="H29:M29"/>
    <mergeCell ref="N29:P29"/>
  </mergeCells>
  <pageMargins left="0.2361111111111111" right="0.17430555555555555" top="0.2013888888888889" bottom="0.2326388888888889" header="0.51180555555555551" footer="0.51180555555555551"/>
  <pageSetup paperSize="9" scale="75" firstPageNumber="0" orientation="landscape"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5"/>
  <sheetViews>
    <sheetView zoomScale="90" zoomScaleNormal="90" workbookViewId="0">
      <selection activeCell="E6" sqref="E6"/>
    </sheetView>
  </sheetViews>
  <sheetFormatPr baseColWidth="10" defaultColWidth="10.85546875" defaultRowHeight="15"/>
  <cols>
    <col min="1" max="1" width="17.7109375" style="264" customWidth="1"/>
    <col min="2" max="2" width="10.85546875" style="264" customWidth="1"/>
    <col min="3" max="10" width="9.140625" style="264" customWidth="1"/>
    <col min="11" max="15" width="10.85546875" style="264" customWidth="1"/>
    <col min="16" max="16" width="13" style="264" customWidth="1"/>
    <col min="17" max="17" width="12.28515625" style="264" customWidth="1"/>
    <col min="18" max="19" width="16.28515625" style="264" customWidth="1"/>
    <col min="20" max="20" width="9.85546875" style="264" customWidth="1"/>
    <col min="21" max="21" width="9.7109375" style="264" customWidth="1"/>
    <col min="22" max="22" width="9.28515625" style="264" customWidth="1"/>
    <col min="23" max="23" width="9" style="264" customWidth="1"/>
    <col min="24" max="25" width="11.7109375" style="264" customWidth="1"/>
    <col min="26" max="26" width="18" style="264" customWidth="1"/>
    <col min="27" max="27" width="10.140625" style="264" customWidth="1"/>
    <col min="28" max="28" width="9.28515625" style="264" customWidth="1"/>
    <col min="29" max="256" width="10.85546875" style="264"/>
    <col min="257" max="257" width="17.7109375" style="264" customWidth="1"/>
    <col min="258" max="258" width="10.85546875" style="264" customWidth="1"/>
    <col min="259" max="266" width="9.140625" style="264" customWidth="1"/>
    <col min="267" max="271" width="10.85546875" style="264" customWidth="1"/>
    <col min="272" max="272" width="13" style="264" customWidth="1"/>
    <col min="273" max="273" width="12.28515625" style="264" customWidth="1"/>
    <col min="274" max="275" width="16.28515625" style="264" customWidth="1"/>
    <col min="276" max="276" width="9.85546875" style="264" customWidth="1"/>
    <col min="277" max="277" width="9.7109375" style="264" customWidth="1"/>
    <col min="278" max="278" width="9.28515625" style="264" customWidth="1"/>
    <col min="279" max="279" width="9" style="264" customWidth="1"/>
    <col min="280" max="281" width="11.7109375" style="264" customWidth="1"/>
    <col min="282" max="282" width="12.42578125" style="264" customWidth="1"/>
    <col min="283" max="283" width="10.140625" style="264" customWidth="1"/>
    <col min="284" max="284" width="9.28515625" style="264" customWidth="1"/>
    <col min="285" max="512" width="10.85546875" style="264"/>
    <col min="513" max="513" width="17.7109375" style="264" customWidth="1"/>
    <col min="514" max="514" width="10.85546875" style="264" customWidth="1"/>
    <col min="515" max="522" width="9.140625" style="264" customWidth="1"/>
    <col min="523" max="527" width="10.85546875" style="264" customWidth="1"/>
    <col min="528" max="528" width="13" style="264" customWidth="1"/>
    <col min="529" max="529" width="12.28515625" style="264" customWidth="1"/>
    <col min="530" max="531" width="16.28515625" style="264" customWidth="1"/>
    <col min="532" max="532" width="9.85546875" style="264" customWidth="1"/>
    <col min="533" max="533" width="9.7109375" style="264" customWidth="1"/>
    <col min="534" max="534" width="9.28515625" style="264" customWidth="1"/>
    <col min="535" max="535" width="9" style="264" customWidth="1"/>
    <col min="536" max="537" width="11.7109375" style="264" customWidth="1"/>
    <col min="538" max="538" width="12.42578125" style="264" customWidth="1"/>
    <col min="539" max="539" width="10.140625" style="264" customWidth="1"/>
    <col min="540" max="540" width="9.28515625" style="264" customWidth="1"/>
    <col min="541" max="768" width="10.85546875" style="264"/>
    <col min="769" max="769" width="17.7109375" style="264" customWidth="1"/>
    <col min="770" max="770" width="10.85546875" style="264" customWidth="1"/>
    <col min="771" max="778" width="9.140625" style="264" customWidth="1"/>
    <col min="779" max="783" width="10.85546875" style="264" customWidth="1"/>
    <col min="784" max="784" width="13" style="264" customWidth="1"/>
    <col min="785" max="785" width="12.28515625" style="264" customWidth="1"/>
    <col min="786" max="787" width="16.28515625" style="264" customWidth="1"/>
    <col min="788" max="788" width="9.85546875" style="264" customWidth="1"/>
    <col min="789" max="789" width="9.7109375" style="264" customWidth="1"/>
    <col min="790" max="790" width="9.28515625" style="264" customWidth="1"/>
    <col min="791" max="791" width="9" style="264" customWidth="1"/>
    <col min="792" max="793" width="11.7109375" style="264" customWidth="1"/>
    <col min="794" max="794" width="12.42578125" style="264" customWidth="1"/>
    <col min="795" max="795" width="10.140625" style="264" customWidth="1"/>
    <col min="796" max="796" width="9.28515625" style="264" customWidth="1"/>
    <col min="797" max="1024" width="10.85546875" style="264"/>
    <col min="1025" max="1025" width="17.7109375" style="264" customWidth="1"/>
    <col min="1026" max="1026" width="10.85546875" style="264" customWidth="1"/>
    <col min="1027" max="1034" width="9.140625" style="264" customWidth="1"/>
    <col min="1035" max="1039" width="10.85546875" style="264" customWidth="1"/>
    <col min="1040" max="1040" width="13" style="264" customWidth="1"/>
    <col min="1041" max="1041" width="12.28515625" style="264" customWidth="1"/>
    <col min="1042" max="1043" width="16.28515625" style="264" customWidth="1"/>
    <col min="1044" max="1044" width="9.85546875" style="264" customWidth="1"/>
    <col min="1045" max="1045" width="9.7109375" style="264" customWidth="1"/>
    <col min="1046" max="1046" width="9.28515625" style="264" customWidth="1"/>
    <col min="1047" max="1047" width="9" style="264" customWidth="1"/>
    <col min="1048" max="1049" width="11.7109375" style="264" customWidth="1"/>
    <col min="1050" max="1050" width="12.42578125" style="264" customWidth="1"/>
    <col min="1051" max="1051" width="10.140625" style="264" customWidth="1"/>
    <col min="1052" max="1052" width="9.28515625" style="264" customWidth="1"/>
    <col min="1053" max="1280" width="10.85546875" style="264"/>
    <col min="1281" max="1281" width="17.7109375" style="264" customWidth="1"/>
    <col min="1282" max="1282" width="10.85546875" style="264" customWidth="1"/>
    <col min="1283" max="1290" width="9.140625" style="264" customWidth="1"/>
    <col min="1291" max="1295" width="10.85546875" style="264" customWidth="1"/>
    <col min="1296" max="1296" width="13" style="264" customWidth="1"/>
    <col min="1297" max="1297" width="12.28515625" style="264" customWidth="1"/>
    <col min="1298" max="1299" width="16.28515625" style="264" customWidth="1"/>
    <col min="1300" max="1300" width="9.85546875" style="264" customWidth="1"/>
    <col min="1301" max="1301" width="9.7109375" style="264" customWidth="1"/>
    <col min="1302" max="1302" width="9.28515625" style="264" customWidth="1"/>
    <col min="1303" max="1303" width="9" style="264" customWidth="1"/>
    <col min="1304" max="1305" width="11.7109375" style="264" customWidth="1"/>
    <col min="1306" max="1306" width="12.42578125" style="264" customWidth="1"/>
    <col min="1307" max="1307" width="10.140625" style="264" customWidth="1"/>
    <col min="1308" max="1308" width="9.28515625" style="264" customWidth="1"/>
    <col min="1309" max="1536" width="10.85546875" style="264"/>
    <col min="1537" max="1537" width="17.7109375" style="264" customWidth="1"/>
    <col min="1538" max="1538" width="10.85546875" style="264" customWidth="1"/>
    <col min="1539" max="1546" width="9.140625" style="264" customWidth="1"/>
    <col min="1547" max="1551" width="10.85546875" style="264" customWidth="1"/>
    <col min="1552" max="1552" width="13" style="264" customWidth="1"/>
    <col min="1553" max="1553" width="12.28515625" style="264" customWidth="1"/>
    <col min="1554" max="1555" width="16.28515625" style="264" customWidth="1"/>
    <col min="1556" max="1556" width="9.85546875" style="264" customWidth="1"/>
    <col min="1557" max="1557" width="9.7109375" style="264" customWidth="1"/>
    <col min="1558" max="1558" width="9.28515625" style="264" customWidth="1"/>
    <col min="1559" max="1559" width="9" style="264" customWidth="1"/>
    <col min="1560" max="1561" width="11.7109375" style="264" customWidth="1"/>
    <col min="1562" max="1562" width="12.42578125" style="264" customWidth="1"/>
    <col min="1563" max="1563" width="10.140625" style="264" customWidth="1"/>
    <col min="1564" max="1564" width="9.28515625" style="264" customWidth="1"/>
    <col min="1565" max="1792" width="10.85546875" style="264"/>
    <col min="1793" max="1793" width="17.7109375" style="264" customWidth="1"/>
    <col min="1794" max="1794" width="10.85546875" style="264" customWidth="1"/>
    <col min="1795" max="1802" width="9.140625" style="264" customWidth="1"/>
    <col min="1803" max="1807" width="10.85546875" style="264" customWidth="1"/>
    <col min="1808" max="1808" width="13" style="264" customWidth="1"/>
    <col min="1809" max="1809" width="12.28515625" style="264" customWidth="1"/>
    <col min="1810" max="1811" width="16.28515625" style="264" customWidth="1"/>
    <col min="1812" max="1812" width="9.85546875" style="264" customWidth="1"/>
    <col min="1813" max="1813" width="9.7109375" style="264" customWidth="1"/>
    <col min="1814" max="1814" width="9.28515625" style="264" customWidth="1"/>
    <col min="1815" max="1815" width="9" style="264" customWidth="1"/>
    <col min="1816" max="1817" width="11.7109375" style="264" customWidth="1"/>
    <col min="1818" max="1818" width="12.42578125" style="264" customWidth="1"/>
    <col min="1819" max="1819" width="10.140625" style="264" customWidth="1"/>
    <col min="1820" max="1820" width="9.28515625" style="264" customWidth="1"/>
    <col min="1821" max="2048" width="10.85546875" style="264"/>
    <col min="2049" max="2049" width="17.7109375" style="264" customWidth="1"/>
    <col min="2050" max="2050" width="10.85546875" style="264" customWidth="1"/>
    <col min="2051" max="2058" width="9.140625" style="264" customWidth="1"/>
    <col min="2059" max="2063" width="10.85546875" style="264" customWidth="1"/>
    <col min="2064" max="2064" width="13" style="264" customWidth="1"/>
    <col min="2065" max="2065" width="12.28515625" style="264" customWidth="1"/>
    <col min="2066" max="2067" width="16.28515625" style="264" customWidth="1"/>
    <col min="2068" max="2068" width="9.85546875" style="264" customWidth="1"/>
    <col min="2069" max="2069" width="9.7109375" style="264" customWidth="1"/>
    <col min="2070" max="2070" width="9.28515625" style="264" customWidth="1"/>
    <col min="2071" max="2071" width="9" style="264" customWidth="1"/>
    <col min="2072" max="2073" width="11.7109375" style="264" customWidth="1"/>
    <col min="2074" max="2074" width="12.42578125" style="264" customWidth="1"/>
    <col min="2075" max="2075" width="10.140625" style="264" customWidth="1"/>
    <col min="2076" max="2076" width="9.28515625" style="264" customWidth="1"/>
    <col min="2077" max="2304" width="10.85546875" style="264"/>
    <col min="2305" max="2305" width="17.7109375" style="264" customWidth="1"/>
    <col min="2306" max="2306" width="10.85546875" style="264" customWidth="1"/>
    <col min="2307" max="2314" width="9.140625" style="264" customWidth="1"/>
    <col min="2315" max="2319" width="10.85546875" style="264" customWidth="1"/>
    <col min="2320" max="2320" width="13" style="264" customWidth="1"/>
    <col min="2321" max="2321" width="12.28515625" style="264" customWidth="1"/>
    <col min="2322" max="2323" width="16.28515625" style="264" customWidth="1"/>
    <col min="2324" max="2324" width="9.85546875" style="264" customWidth="1"/>
    <col min="2325" max="2325" width="9.7109375" style="264" customWidth="1"/>
    <col min="2326" max="2326" width="9.28515625" style="264" customWidth="1"/>
    <col min="2327" max="2327" width="9" style="264" customWidth="1"/>
    <col min="2328" max="2329" width="11.7109375" style="264" customWidth="1"/>
    <col min="2330" max="2330" width="12.42578125" style="264" customWidth="1"/>
    <col min="2331" max="2331" width="10.140625" style="264" customWidth="1"/>
    <col min="2332" max="2332" width="9.28515625" style="264" customWidth="1"/>
    <col min="2333" max="2560" width="10.85546875" style="264"/>
    <col min="2561" max="2561" width="17.7109375" style="264" customWidth="1"/>
    <col min="2562" max="2562" width="10.85546875" style="264" customWidth="1"/>
    <col min="2563" max="2570" width="9.140625" style="264" customWidth="1"/>
    <col min="2571" max="2575" width="10.85546875" style="264" customWidth="1"/>
    <col min="2576" max="2576" width="13" style="264" customWidth="1"/>
    <col min="2577" max="2577" width="12.28515625" style="264" customWidth="1"/>
    <col min="2578" max="2579" width="16.28515625" style="264" customWidth="1"/>
    <col min="2580" max="2580" width="9.85546875" style="264" customWidth="1"/>
    <col min="2581" max="2581" width="9.7109375" style="264" customWidth="1"/>
    <col min="2582" max="2582" width="9.28515625" style="264" customWidth="1"/>
    <col min="2583" max="2583" width="9" style="264" customWidth="1"/>
    <col min="2584" max="2585" width="11.7109375" style="264" customWidth="1"/>
    <col min="2586" max="2586" width="12.42578125" style="264" customWidth="1"/>
    <col min="2587" max="2587" width="10.140625" style="264" customWidth="1"/>
    <col min="2588" max="2588" width="9.28515625" style="264" customWidth="1"/>
    <col min="2589" max="2816" width="10.85546875" style="264"/>
    <col min="2817" max="2817" width="17.7109375" style="264" customWidth="1"/>
    <col min="2818" max="2818" width="10.85546875" style="264" customWidth="1"/>
    <col min="2819" max="2826" width="9.140625" style="264" customWidth="1"/>
    <col min="2827" max="2831" width="10.85546875" style="264" customWidth="1"/>
    <col min="2832" max="2832" width="13" style="264" customWidth="1"/>
    <col min="2833" max="2833" width="12.28515625" style="264" customWidth="1"/>
    <col min="2834" max="2835" width="16.28515625" style="264" customWidth="1"/>
    <col min="2836" max="2836" width="9.85546875" style="264" customWidth="1"/>
    <col min="2837" max="2837" width="9.7109375" style="264" customWidth="1"/>
    <col min="2838" max="2838" width="9.28515625" style="264" customWidth="1"/>
    <col min="2839" max="2839" width="9" style="264" customWidth="1"/>
    <col min="2840" max="2841" width="11.7109375" style="264" customWidth="1"/>
    <col min="2842" max="2842" width="12.42578125" style="264" customWidth="1"/>
    <col min="2843" max="2843" width="10.140625" style="264" customWidth="1"/>
    <col min="2844" max="2844" width="9.28515625" style="264" customWidth="1"/>
    <col min="2845" max="3072" width="10.85546875" style="264"/>
    <col min="3073" max="3073" width="17.7109375" style="264" customWidth="1"/>
    <col min="3074" max="3074" width="10.85546875" style="264" customWidth="1"/>
    <col min="3075" max="3082" width="9.140625" style="264" customWidth="1"/>
    <col min="3083" max="3087" width="10.85546875" style="264" customWidth="1"/>
    <col min="3088" max="3088" width="13" style="264" customWidth="1"/>
    <col min="3089" max="3089" width="12.28515625" style="264" customWidth="1"/>
    <col min="3090" max="3091" width="16.28515625" style="264" customWidth="1"/>
    <col min="3092" max="3092" width="9.85546875" style="264" customWidth="1"/>
    <col min="3093" max="3093" width="9.7109375" style="264" customWidth="1"/>
    <col min="3094" max="3094" width="9.28515625" style="264" customWidth="1"/>
    <col min="3095" max="3095" width="9" style="264" customWidth="1"/>
    <col min="3096" max="3097" width="11.7109375" style="264" customWidth="1"/>
    <col min="3098" max="3098" width="12.42578125" style="264" customWidth="1"/>
    <col min="3099" max="3099" width="10.140625" style="264" customWidth="1"/>
    <col min="3100" max="3100" width="9.28515625" style="264" customWidth="1"/>
    <col min="3101" max="3328" width="10.85546875" style="264"/>
    <col min="3329" max="3329" width="17.7109375" style="264" customWidth="1"/>
    <col min="3330" max="3330" width="10.85546875" style="264" customWidth="1"/>
    <col min="3331" max="3338" width="9.140625" style="264" customWidth="1"/>
    <col min="3339" max="3343" width="10.85546875" style="264" customWidth="1"/>
    <col min="3344" max="3344" width="13" style="264" customWidth="1"/>
    <col min="3345" max="3345" width="12.28515625" style="264" customWidth="1"/>
    <col min="3346" max="3347" width="16.28515625" style="264" customWidth="1"/>
    <col min="3348" max="3348" width="9.85546875" style="264" customWidth="1"/>
    <col min="3349" max="3349" width="9.7109375" style="264" customWidth="1"/>
    <col min="3350" max="3350" width="9.28515625" style="264" customWidth="1"/>
    <col min="3351" max="3351" width="9" style="264" customWidth="1"/>
    <col min="3352" max="3353" width="11.7109375" style="264" customWidth="1"/>
    <col min="3354" max="3354" width="12.42578125" style="264" customWidth="1"/>
    <col min="3355" max="3355" width="10.140625" style="264" customWidth="1"/>
    <col min="3356" max="3356" width="9.28515625" style="264" customWidth="1"/>
    <col min="3357" max="3584" width="10.85546875" style="264"/>
    <col min="3585" max="3585" width="17.7109375" style="264" customWidth="1"/>
    <col min="3586" max="3586" width="10.85546875" style="264" customWidth="1"/>
    <col min="3587" max="3594" width="9.140625" style="264" customWidth="1"/>
    <col min="3595" max="3599" width="10.85546875" style="264" customWidth="1"/>
    <col min="3600" max="3600" width="13" style="264" customWidth="1"/>
    <col min="3601" max="3601" width="12.28515625" style="264" customWidth="1"/>
    <col min="3602" max="3603" width="16.28515625" style="264" customWidth="1"/>
    <col min="3604" max="3604" width="9.85546875" style="264" customWidth="1"/>
    <col min="3605" max="3605" width="9.7109375" style="264" customWidth="1"/>
    <col min="3606" max="3606" width="9.28515625" style="264" customWidth="1"/>
    <col min="3607" max="3607" width="9" style="264" customWidth="1"/>
    <col min="3608" max="3609" width="11.7109375" style="264" customWidth="1"/>
    <col min="3610" max="3610" width="12.42578125" style="264" customWidth="1"/>
    <col min="3611" max="3611" width="10.140625" style="264" customWidth="1"/>
    <col min="3612" max="3612" width="9.28515625" style="264" customWidth="1"/>
    <col min="3613" max="3840" width="10.85546875" style="264"/>
    <col min="3841" max="3841" width="17.7109375" style="264" customWidth="1"/>
    <col min="3842" max="3842" width="10.85546875" style="264" customWidth="1"/>
    <col min="3843" max="3850" width="9.140625" style="264" customWidth="1"/>
    <col min="3851" max="3855" width="10.85546875" style="264" customWidth="1"/>
    <col min="3856" max="3856" width="13" style="264" customWidth="1"/>
    <col min="3857" max="3857" width="12.28515625" style="264" customWidth="1"/>
    <col min="3858" max="3859" width="16.28515625" style="264" customWidth="1"/>
    <col min="3860" max="3860" width="9.85546875" style="264" customWidth="1"/>
    <col min="3861" max="3861" width="9.7109375" style="264" customWidth="1"/>
    <col min="3862" max="3862" width="9.28515625" style="264" customWidth="1"/>
    <col min="3863" max="3863" width="9" style="264" customWidth="1"/>
    <col min="3864" max="3865" width="11.7109375" style="264" customWidth="1"/>
    <col min="3866" max="3866" width="12.42578125" style="264" customWidth="1"/>
    <col min="3867" max="3867" width="10.140625" style="264" customWidth="1"/>
    <col min="3868" max="3868" width="9.28515625" style="264" customWidth="1"/>
    <col min="3869" max="4096" width="10.85546875" style="264"/>
    <col min="4097" max="4097" width="17.7109375" style="264" customWidth="1"/>
    <col min="4098" max="4098" width="10.85546875" style="264" customWidth="1"/>
    <col min="4099" max="4106" width="9.140625" style="264" customWidth="1"/>
    <col min="4107" max="4111" width="10.85546875" style="264" customWidth="1"/>
    <col min="4112" max="4112" width="13" style="264" customWidth="1"/>
    <col min="4113" max="4113" width="12.28515625" style="264" customWidth="1"/>
    <col min="4114" max="4115" width="16.28515625" style="264" customWidth="1"/>
    <col min="4116" max="4116" width="9.85546875" style="264" customWidth="1"/>
    <col min="4117" max="4117" width="9.7109375" style="264" customWidth="1"/>
    <col min="4118" max="4118" width="9.28515625" style="264" customWidth="1"/>
    <col min="4119" max="4119" width="9" style="264" customWidth="1"/>
    <col min="4120" max="4121" width="11.7109375" style="264" customWidth="1"/>
    <col min="4122" max="4122" width="12.42578125" style="264" customWidth="1"/>
    <col min="4123" max="4123" width="10.140625" style="264" customWidth="1"/>
    <col min="4124" max="4124" width="9.28515625" style="264" customWidth="1"/>
    <col min="4125" max="4352" width="10.85546875" style="264"/>
    <col min="4353" max="4353" width="17.7109375" style="264" customWidth="1"/>
    <col min="4354" max="4354" width="10.85546875" style="264" customWidth="1"/>
    <col min="4355" max="4362" width="9.140625" style="264" customWidth="1"/>
    <col min="4363" max="4367" width="10.85546875" style="264" customWidth="1"/>
    <col min="4368" max="4368" width="13" style="264" customWidth="1"/>
    <col min="4369" max="4369" width="12.28515625" style="264" customWidth="1"/>
    <col min="4370" max="4371" width="16.28515625" style="264" customWidth="1"/>
    <col min="4372" max="4372" width="9.85546875" style="264" customWidth="1"/>
    <col min="4373" max="4373" width="9.7109375" style="264" customWidth="1"/>
    <col min="4374" max="4374" width="9.28515625" style="264" customWidth="1"/>
    <col min="4375" max="4375" width="9" style="264" customWidth="1"/>
    <col min="4376" max="4377" width="11.7109375" style="264" customWidth="1"/>
    <col min="4378" max="4378" width="12.42578125" style="264" customWidth="1"/>
    <col min="4379" max="4379" width="10.140625" style="264" customWidth="1"/>
    <col min="4380" max="4380" width="9.28515625" style="264" customWidth="1"/>
    <col min="4381" max="4608" width="10.85546875" style="264"/>
    <col min="4609" max="4609" width="17.7109375" style="264" customWidth="1"/>
    <col min="4610" max="4610" width="10.85546875" style="264" customWidth="1"/>
    <col min="4611" max="4618" width="9.140625" style="264" customWidth="1"/>
    <col min="4619" max="4623" width="10.85546875" style="264" customWidth="1"/>
    <col min="4624" max="4624" width="13" style="264" customWidth="1"/>
    <col min="4625" max="4625" width="12.28515625" style="264" customWidth="1"/>
    <col min="4626" max="4627" width="16.28515625" style="264" customWidth="1"/>
    <col min="4628" max="4628" width="9.85546875" style="264" customWidth="1"/>
    <col min="4629" max="4629" width="9.7109375" style="264" customWidth="1"/>
    <col min="4630" max="4630" width="9.28515625" style="264" customWidth="1"/>
    <col min="4631" max="4631" width="9" style="264" customWidth="1"/>
    <col min="4632" max="4633" width="11.7109375" style="264" customWidth="1"/>
    <col min="4634" max="4634" width="12.42578125" style="264" customWidth="1"/>
    <col min="4635" max="4635" width="10.140625" style="264" customWidth="1"/>
    <col min="4636" max="4636" width="9.28515625" style="264" customWidth="1"/>
    <col min="4637" max="4864" width="10.85546875" style="264"/>
    <col min="4865" max="4865" width="17.7109375" style="264" customWidth="1"/>
    <col min="4866" max="4866" width="10.85546875" style="264" customWidth="1"/>
    <col min="4867" max="4874" width="9.140625" style="264" customWidth="1"/>
    <col min="4875" max="4879" width="10.85546875" style="264" customWidth="1"/>
    <col min="4880" max="4880" width="13" style="264" customWidth="1"/>
    <col min="4881" max="4881" width="12.28515625" style="264" customWidth="1"/>
    <col min="4882" max="4883" width="16.28515625" style="264" customWidth="1"/>
    <col min="4884" max="4884" width="9.85546875" style="264" customWidth="1"/>
    <col min="4885" max="4885" width="9.7109375" style="264" customWidth="1"/>
    <col min="4886" max="4886" width="9.28515625" style="264" customWidth="1"/>
    <col min="4887" max="4887" width="9" style="264" customWidth="1"/>
    <col min="4888" max="4889" width="11.7109375" style="264" customWidth="1"/>
    <col min="4890" max="4890" width="12.42578125" style="264" customWidth="1"/>
    <col min="4891" max="4891" width="10.140625" style="264" customWidth="1"/>
    <col min="4892" max="4892" width="9.28515625" style="264" customWidth="1"/>
    <col min="4893" max="5120" width="10.85546875" style="264"/>
    <col min="5121" max="5121" width="17.7109375" style="264" customWidth="1"/>
    <col min="5122" max="5122" width="10.85546875" style="264" customWidth="1"/>
    <col min="5123" max="5130" width="9.140625" style="264" customWidth="1"/>
    <col min="5131" max="5135" width="10.85546875" style="264" customWidth="1"/>
    <col min="5136" max="5136" width="13" style="264" customWidth="1"/>
    <col min="5137" max="5137" width="12.28515625" style="264" customWidth="1"/>
    <col min="5138" max="5139" width="16.28515625" style="264" customWidth="1"/>
    <col min="5140" max="5140" width="9.85546875" style="264" customWidth="1"/>
    <col min="5141" max="5141" width="9.7109375" style="264" customWidth="1"/>
    <col min="5142" max="5142" width="9.28515625" style="264" customWidth="1"/>
    <col min="5143" max="5143" width="9" style="264" customWidth="1"/>
    <col min="5144" max="5145" width="11.7109375" style="264" customWidth="1"/>
    <col min="5146" max="5146" width="12.42578125" style="264" customWidth="1"/>
    <col min="5147" max="5147" width="10.140625" style="264" customWidth="1"/>
    <col min="5148" max="5148" width="9.28515625" style="264" customWidth="1"/>
    <col min="5149" max="5376" width="10.85546875" style="264"/>
    <col min="5377" max="5377" width="17.7109375" style="264" customWidth="1"/>
    <col min="5378" max="5378" width="10.85546875" style="264" customWidth="1"/>
    <col min="5379" max="5386" width="9.140625" style="264" customWidth="1"/>
    <col min="5387" max="5391" width="10.85546875" style="264" customWidth="1"/>
    <col min="5392" max="5392" width="13" style="264" customWidth="1"/>
    <col min="5393" max="5393" width="12.28515625" style="264" customWidth="1"/>
    <col min="5394" max="5395" width="16.28515625" style="264" customWidth="1"/>
    <col min="5396" max="5396" width="9.85546875" style="264" customWidth="1"/>
    <col min="5397" max="5397" width="9.7109375" style="264" customWidth="1"/>
    <col min="5398" max="5398" width="9.28515625" style="264" customWidth="1"/>
    <col min="5399" max="5399" width="9" style="264" customWidth="1"/>
    <col min="5400" max="5401" width="11.7109375" style="264" customWidth="1"/>
    <col min="5402" max="5402" width="12.42578125" style="264" customWidth="1"/>
    <col min="5403" max="5403" width="10.140625" style="264" customWidth="1"/>
    <col min="5404" max="5404" width="9.28515625" style="264" customWidth="1"/>
    <col min="5405" max="5632" width="10.85546875" style="264"/>
    <col min="5633" max="5633" width="17.7109375" style="264" customWidth="1"/>
    <col min="5634" max="5634" width="10.85546875" style="264" customWidth="1"/>
    <col min="5635" max="5642" width="9.140625" style="264" customWidth="1"/>
    <col min="5643" max="5647" width="10.85546875" style="264" customWidth="1"/>
    <col min="5648" max="5648" width="13" style="264" customWidth="1"/>
    <col min="5649" max="5649" width="12.28515625" style="264" customWidth="1"/>
    <col min="5650" max="5651" width="16.28515625" style="264" customWidth="1"/>
    <col min="5652" max="5652" width="9.85546875" style="264" customWidth="1"/>
    <col min="5653" max="5653" width="9.7109375" style="264" customWidth="1"/>
    <col min="5654" max="5654" width="9.28515625" style="264" customWidth="1"/>
    <col min="5655" max="5655" width="9" style="264" customWidth="1"/>
    <col min="5656" max="5657" width="11.7109375" style="264" customWidth="1"/>
    <col min="5658" max="5658" width="12.42578125" style="264" customWidth="1"/>
    <col min="5659" max="5659" width="10.140625" style="264" customWidth="1"/>
    <col min="5660" max="5660" width="9.28515625" style="264" customWidth="1"/>
    <col min="5661" max="5888" width="10.85546875" style="264"/>
    <col min="5889" max="5889" width="17.7109375" style="264" customWidth="1"/>
    <col min="5890" max="5890" width="10.85546875" style="264" customWidth="1"/>
    <col min="5891" max="5898" width="9.140625" style="264" customWidth="1"/>
    <col min="5899" max="5903" width="10.85546875" style="264" customWidth="1"/>
    <col min="5904" max="5904" width="13" style="264" customWidth="1"/>
    <col min="5905" max="5905" width="12.28515625" style="264" customWidth="1"/>
    <col min="5906" max="5907" width="16.28515625" style="264" customWidth="1"/>
    <col min="5908" max="5908" width="9.85546875" style="264" customWidth="1"/>
    <col min="5909" max="5909" width="9.7109375" style="264" customWidth="1"/>
    <col min="5910" max="5910" width="9.28515625" style="264" customWidth="1"/>
    <col min="5911" max="5911" width="9" style="264" customWidth="1"/>
    <col min="5912" max="5913" width="11.7109375" style="264" customWidth="1"/>
    <col min="5914" max="5914" width="12.42578125" style="264" customWidth="1"/>
    <col min="5915" max="5915" width="10.140625" style="264" customWidth="1"/>
    <col min="5916" max="5916" width="9.28515625" style="264" customWidth="1"/>
    <col min="5917" max="6144" width="10.85546875" style="264"/>
    <col min="6145" max="6145" width="17.7109375" style="264" customWidth="1"/>
    <col min="6146" max="6146" width="10.85546875" style="264" customWidth="1"/>
    <col min="6147" max="6154" width="9.140625" style="264" customWidth="1"/>
    <col min="6155" max="6159" width="10.85546875" style="264" customWidth="1"/>
    <col min="6160" max="6160" width="13" style="264" customWidth="1"/>
    <col min="6161" max="6161" width="12.28515625" style="264" customWidth="1"/>
    <col min="6162" max="6163" width="16.28515625" style="264" customWidth="1"/>
    <col min="6164" max="6164" width="9.85546875" style="264" customWidth="1"/>
    <col min="6165" max="6165" width="9.7109375" style="264" customWidth="1"/>
    <col min="6166" max="6166" width="9.28515625" style="264" customWidth="1"/>
    <col min="6167" max="6167" width="9" style="264" customWidth="1"/>
    <col min="6168" max="6169" width="11.7109375" style="264" customWidth="1"/>
    <col min="6170" max="6170" width="12.42578125" style="264" customWidth="1"/>
    <col min="6171" max="6171" width="10.140625" style="264" customWidth="1"/>
    <col min="6172" max="6172" width="9.28515625" style="264" customWidth="1"/>
    <col min="6173" max="6400" width="10.85546875" style="264"/>
    <col min="6401" max="6401" width="17.7109375" style="264" customWidth="1"/>
    <col min="6402" max="6402" width="10.85546875" style="264" customWidth="1"/>
    <col min="6403" max="6410" width="9.140625" style="264" customWidth="1"/>
    <col min="6411" max="6415" width="10.85546875" style="264" customWidth="1"/>
    <col min="6416" max="6416" width="13" style="264" customWidth="1"/>
    <col min="6417" max="6417" width="12.28515625" style="264" customWidth="1"/>
    <col min="6418" max="6419" width="16.28515625" style="264" customWidth="1"/>
    <col min="6420" max="6420" width="9.85546875" style="264" customWidth="1"/>
    <col min="6421" max="6421" width="9.7109375" style="264" customWidth="1"/>
    <col min="6422" max="6422" width="9.28515625" style="264" customWidth="1"/>
    <col min="6423" max="6423" width="9" style="264" customWidth="1"/>
    <col min="6424" max="6425" width="11.7109375" style="264" customWidth="1"/>
    <col min="6426" max="6426" width="12.42578125" style="264" customWidth="1"/>
    <col min="6427" max="6427" width="10.140625" style="264" customWidth="1"/>
    <col min="6428" max="6428" width="9.28515625" style="264" customWidth="1"/>
    <col min="6429" max="6656" width="10.85546875" style="264"/>
    <col min="6657" max="6657" width="17.7109375" style="264" customWidth="1"/>
    <col min="6658" max="6658" width="10.85546875" style="264" customWidth="1"/>
    <col min="6659" max="6666" width="9.140625" style="264" customWidth="1"/>
    <col min="6667" max="6671" width="10.85546875" style="264" customWidth="1"/>
    <col min="6672" max="6672" width="13" style="264" customWidth="1"/>
    <col min="6673" max="6673" width="12.28515625" style="264" customWidth="1"/>
    <col min="6674" max="6675" width="16.28515625" style="264" customWidth="1"/>
    <col min="6676" max="6676" width="9.85546875" style="264" customWidth="1"/>
    <col min="6677" max="6677" width="9.7109375" style="264" customWidth="1"/>
    <col min="6678" max="6678" width="9.28515625" style="264" customWidth="1"/>
    <col min="6679" max="6679" width="9" style="264" customWidth="1"/>
    <col min="6680" max="6681" width="11.7109375" style="264" customWidth="1"/>
    <col min="6682" max="6682" width="12.42578125" style="264" customWidth="1"/>
    <col min="6683" max="6683" width="10.140625" style="264" customWidth="1"/>
    <col min="6684" max="6684" width="9.28515625" style="264" customWidth="1"/>
    <col min="6685" max="6912" width="10.85546875" style="264"/>
    <col min="6913" max="6913" width="17.7109375" style="264" customWidth="1"/>
    <col min="6914" max="6914" width="10.85546875" style="264" customWidth="1"/>
    <col min="6915" max="6922" width="9.140625" style="264" customWidth="1"/>
    <col min="6923" max="6927" width="10.85546875" style="264" customWidth="1"/>
    <col min="6928" max="6928" width="13" style="264" customWidth="1"/>
    <col min="6929" max="6929" width="12.28515625" style="264" customWidth="1"/>
    <col min="6930" max="6931" width="16.28515625" style="264" customWidth="1"/>
    <col min="6932" max="6932" width="9.85546875" style="264" customWidth="1"/>
    <col min="6933" max="6933" width="9.7109375" style="264" customWidth="1"/>
    <col min="6934" max="6934" width="9.28515625" style="264" customWidth="1"/>
    <col min="6935" max="6935" width="9" style="264" customWidth="1"/>
    <col min="6936" max="6937" width="11.7109375" style="264" customWidth="1"/>
    <col min="6938" max="6938" width="12.42578125" style="264" customWidth="1"/>
    <col min="6939" max="6939" width="10.140625" style="264" customWidth="1"/>
    <col min="6940" max="6940" width="9.28515625" style="264" customWidth="1"/>
    <col min="6941" max="7168" width="10.85546875" style="264"/>
    <col min="7169" max="7169" width="17.7109375" style="264" customWidth="1"/>
    <col min="7170" max="7170" width="10.85546875" style="264" customWidth="1"/>
    <col min="7171" max="7178" width="9.140625" style="264" customWidth="1"/>
    <col min="7179" max="7183" width="10.85546875" style="264" customWidth="1"/>
    <col min="7184" max="7184" width="13" style="264" customWidth="1"/>
    <col min="7185" max="7185" width="12.28515625" style="264" customWidth="1"/>
    <col min="7186" max="7187" width="16.28515625" style="264" customWidth="1"/>
    <col min="7188" max="7188" width="9.85546875" style="264" customWidth="1"/>
    <col min="7189" max="7189" width="9.7109375" style="264" customWidth="1"/>
    <col min="7190" max="7190" width="9.28515625" style="264" customWidth="1"/>
    <col min="7191" max="7191" width="9" style="264" customWidth="1"/>
    <col min="7192" max="7193" width="11.7109375" style="264" customWidth="1"/>
    <col min="7194" max="7194" width="12.42578125" style="264" customWidth="1"/>
    <col min="7195" max="7195" width="10.140625" style="264" customWidth="1"/>
    <col min="7196" max="7196" width="9.28515625" style="264" customWidth="1"/>
    <col min="7197" max="7424" width="10.85546875" style="264"/>
    <col min="7425" max="7425" width="17.7109375" style="264" customWidth="1"/>
    <col min="7426" max="7426" width="10.85546875" style="264" customWidth="1"/>
    <col min="7427" max="7434" width="9.140625" style="264" customWidth="1"/>
    <col min="7435" max="7439" width="10.85546875" style="264" customWidth="1"/>
    <col min="7440" max="7440" width="13" style="264" customWidth="1"/>
    <col min="7441" max="7441" width="12.28515625" style="264" customWidth="1"/>
    <col min="7442" max="7443" width="16.28515625" style="264" customWidth="1"/>
    <col min="7444" max="7444" width="9.85546875" style="264" customWidth="1"/>
    <col min="7445" max="7445" width="9.7109375" style="264" customWidth="1"/>
    <col min="7446" max="7446" width="9.28515625" style="264" customWidth="1"/>
    <col min="7447" max="7447" width="9" style="264" customWidth="1"/>
    <col min="7448" max="7449" width="11.7109375" style="264" customWidth="1"/>
    <col min="7450" max="7450" width="12.42578125" style="264" customWidth="1"/>
    <col min="7451" max="7451" width="10.140625" style="264" customWidth="1"/>
    <col min="7452" max="7452" width="9.28515625" style="264" customWidth="1"/>
    <col min="7453" max="7680" width="10.85546875" style="264"/>
    <col min="7681" max="7681" width="17.7109375" style="264" customWidth="1"/>
    <col min="7682" max="7682" width="10.85546875" style="264" customWidth="1"/>
    <col min="7683" max="7690" width="9.140625" style="264" customWidth="1"/>
    <col min="7691" max="7695" width="10.85546875" style="264" customWidth="1"/>
    <col min="7696" max="7696" width="13" style="264" customWidth="1"/>
    <col min="7697" max="7697" width="12.28515625" style="264" customWidth="1"/>
    <col min="7698" max="7699" width="16.28515625" style="264" customWidth="1"/>
    <col min="7700" max="7700" width="9.85546875" style="264" customWidth="1"/>
    <col min="7701" max="7701" width="9.7109375" style="264" customWidth="1"/>
    <col min="7702" max="7702" width="9.28515625" style="264" customWidth="1"/>
    <col min="7703" max="7703" width="9" style="264" customWidth="1"/>
    <col min="7704" max="7705" width="11.7109375" style="264" customWidth="1"/>
    <col min="7706" max="7706" width="12.42578125" style="264" customWidth="1"/>
    <col min="7707" max="7707" width="10.140625" style="264" customWidth="1"/>
    <col min="7708" max="7708" width="9.28515625" style="264" customWidth="1"/>
    <col min="7709" max="7936" width="10.85546875" style="264"/>
    <col min="7937" max="7937" width="17.7109375" style="264" customWidth="1"/>
    <col min="7938" max="7938" width="10.85546875" style="264" customWidth="1"/>
    <col min="7939" max="7946" width="9.140625" style="264" customWidth="1"/>
    <col min="7947" max="7951" width="10.85546875" style="264" customWidth="1"/>
    <col min="7952" max="7952" width="13" style="264" customWidth="1"/>
    <col min="7953" max="7953" width="12.28515625" style="264" customWidth="1"/>
    <col min="7954" max="7955" width="16.28515625" style="264" customWidth="1"/>
    <col min="7956" max="7956" width="9.85546875" style="264" customWidth="1"/>
    <col min="7957" max="7957" width="9.7109375" style="264" customWidth="1"/>
    <col min="7958" max="7958" width="9.28515625" style="264" customWidth="1"/>
    <col min="7959" max="7959" width="9" style="264" customWidth="1"/>
    <col min="7960" max="7961" width="11.7109375" style="264" customWidth="1"/>
    <col min="7962" max="7962" width="12.42578125" style="264" customWidth="1"/>
    <col min="7963" max="7963" width="10.140625" style="264" customWidth="1"/>
    <col min="7964" max="7964" width="9.28515625" style="264" customWidth="1"/>
    <col min="7965" max="8192" width="10.85546875" style="264"/>
    <col min="8193" max="8193" width="17.7109375" style="264" customWidth="1"/>
    <col min="8194" max="8194" width="10.85546875" style="264" customWidth="1"/>
    <col min="8195" max="8202" width="9.140625" style="264" customWidth="1"/>
    <col min="8203" max="8207" width="10.85546875" style="264" customWidth="1"/>
    <col min="8208" max="8208" width="13" style="264" customWidth="1"/>
    <col min="8209" max="8209" width="12.28515625" style="264" customWidth="1"/>
    <col min="8210" max="8211" width="16.28515625" style="264" customWidth="1"/>
    <col min="8212" max="8212" width="9.85546875" style="264" customWidth="1"/>
    <col min="8213" max="8213" width="9.7109375" style="264" customWidth="1"/>
    <col min="8214" max="8214" width="9.28515625" style="264" customWidth="1"/>
    <col min="8215" max="8215" width="9" style="264" customWidth="1"/>
    <col min="8216" max="8217" width="11.7109375" style="264" customWidth="1"/>
    <col min="8218" max="8218" width="12.42578125" style="264" customWidth="1"/>
    <col min="8219" max="8219" width="10.140625" style="264" customWidth="1"/>
    <col min="8220" max="8220" width="9.28515625" style="264" customWidth="1"/>
    <col min="8221" max="8448" width="10.85546875" style="264"/>
    <col min="8449" max="8449" width="17.7109375" style="264" customWidth="1"/>
    <col min="8450" max="8450" width="10.85546875" style="264" customWidth="1"/>
    <col min="8451" max="8458" width="9.140625" style="264" customWidth="1"/>
    <col min="8459" max="8463" width="10.85546875" style="264" customWidth="1"/>
    <col min="8464" max="8464" width="13" style="264" customWidth="1"/>
    <col min="8465" max="8465" width="12.28515625" style="264" customWidth="1"/>
    <col min="8466" max="8467" width="16.28515625" style="264" customWidth="1"/>
    <col min="8468" max="8468" width="9.85546875" style="264" customWidth="1"/>
    <col min="8469" max="8469" width="9.7109375" style="264" customWidth="1"/>
    <col min="8470" max="8470" width="9.28515625" style="264" customWidth="1"/>
    <col min="8471" max="8471" width="9" style="264" customWidth="1"/>
    <col min="8472" max="8473" width="11.7109375" style="264" customWidth="1"/>
    <col min="8474" max="8474" width="12.42578125" style="264" customWidth="1"/>
    <col min="8475" max="8475" width="10.140625" style="264" customWidth="1"/>
    <col min="8476" max="8476" width="9.28515625" style="264" customWidth="1"/>
    <col min="8477" max="8704" width="10.85546875" style="264"/>
    <col min="8705" max="8705" width="17.7109375" style="264" customWidth="1"/>
    <col min="8706" max="8706" width="10.85546875" style="264" customWidth="1"/>
    <col min="8707" max="8714" width="9.140625" style="264" customWidth="1"/>
    <col min="8715" max="8719" width="10.85546875" style="264" customWidth="1"/>
    <col min="8720" max="8720" width="13" style="264" customWidth="1"/>
    <col min="8721" max="8721" width="12.28515625" style="264" customWidth="1"/>
    <col min="8722" max="8723" width="16.28515625" style="264" customWidth="1"/>
    <col min="8724" max="8724" width="9.85546875" style="264" customWidth="1"/>
    <col min="8725" max="8725" width="9.7109375" style="264" customWidth="1"/>
    <col min="8726" max="8726" width="9.28515625" style="264" customWidth="1"/>
    <col min="8727" max="8727" width="9" style="264" customWidth="1"/>
    <col min="8728" max="8729" width="11.7109375" style="264" customWidth="1"/>
    <col min="8730" max="8730" width="12.42578125" style="264" customWidth="1"/>
    <col min="8731" max="8731" width="10.140625" style="264" customWidth="1"/>
    <col min="8732" max="8732" width="9.28515625" style="264" customWidth="1"/>
    <col min="8733" max="8960" width="10.85546875" style="264"/>
    <col min="8961" max="8961" width="17.7109375" style="264" customWidth="1"/>
    <col min="8962" max="8962" width="10.85546875" style="264" customWidth="1"/>
    <col min="8963" max="8970" width="9.140625" style="264" customWidth="1"/>
    <col min="8971" max="8975" width="10.85546875" style="264" customWidth="1"/>
    <col min="8976" max="8976" width="13" style="264" customWidth="1"/>
    <col min="8977" max="8977" width="12.28515625" style="264" customWidth="1"/>
    <col min="8978" max="8979" width="16.28515625" style="264" customWidth="1"/>
    <col min="8980" max="8980" width="9.85546875" style="264" customWidth="1"/>
    <col min="8981" max="8981" width="9.7109375" style="264" customWidth="1"/>
    <col min="8982" max="8982" width="9.28515625" style="264" customWidth="1"/>
    <col min="8983" max="8983" width="9" style="264" customWidth="1"/>
    <col min="8984" max="8985" width="11.7109375" style="264" customWidth="1"/>
    <col min="8986" max="8986" width="12.42578125" style="264" customWidth="1"/>
    <col min="8987" max="8987" width="10.140625" style="264" customWidth="1"/>
    <col min="8988" max="8988" width="9.28515625" style="264" customWidth="1"/>
    <col min="8989" max="9216" width="10.85546875" style="264"/>
    <col min="9217" max="9217" width="17.7109375" style="264" customWidth="1"/>
    <col min="9218" max="9218" width="10.85546875" style="264" customWidth="1"/>
    <col min="9219" max="9226" width="9.140625" style="264" customWidth="1"/>
    <col min="9227" max="9231" width="10.85546875" style="264" customWidth="1"/>
    <col min="9232" max="9232" width="13" style="264" customWidth="1"/>
    <col min="9233" max="9233" width="12.28515625" style="264" customWidth="1"/>
    <col min="9234" max="9235" width="16.28515625" style="264" customWidth="1"/>
    <col min="9236" max="9236" width="9.85546875" style="264" customWidth="1"/>
    <col min="9237" max="9237" width="9.7109375" style="264" customWidth="1"/>
    <col min="9238" max="9238" width="9.28515625" style="264" customWidth="1"/>
    <col min="9239" max="9239" width="9" style="264" customWidth="1"/>
    <col min="9240" max="9241" width="11.7109375" style="264" customWidth="1"/>
    <col min="9242" max="9242" width="12.42578125" style="264" customWidth="1"/>
    <col min="9243" max="9243" width="10.140625" style="264" customWidth="1"/>
    <col min="9244" max="9244" width="9.28515625" style="264" customWidth="1"/>
    <col min="9245" max="9472" width="10.85546875" style="264"/>
    <col min="9473" max="9473" width="17.7109375" style="264" customWidth="1"/>
    <col min="9474" max="9474" width="10.85546875" style="264" customWidth="1"/>
    <col min="9475" max="9482" width="9.140625" style="264" customWidth="1"/>
    <col min="9483" max="9487" width="10.85546875" style="264" customWidth="1"/>
    <col min="9488" max="9488" width="13" style="264" customWidth="1"/>
    <col min="9489" max="9489" width="12.28515625" style="264" customWidth="1"/>
    <col min="9490" max="9491" width="16.28515625" style="264" customWidth="1"/>
    <col min="9492" max="9492" width="9.85546875" style="264" customWidth="1"/>
    <col min="9493" max="9493" width="9.7109375" style="264" customWidth="1"/>
    <col min="9494" max="9494" width="9.28515625" style="264" customWidth="1"/>
    <col min="9495" max="9495" width="9" style="264" customWidth="1"/>
    <col min="9496" max="9497" width="11.7109375" style="264" customWidth="1"/>
    <col min="9498" max="9498" width="12.42578125" style="264" customWidth="1"/>
    <col min="9499" max="9499" width="10.140625" style="264" customWidth="1"/>
    <col min="9500" max="9500" width="9.28515625" style="264" customWidth="1"/>
    <col min="9501" max="9728" width="10.85546875" style="264"/>
    <col min="9729" max="9729" width="17.7109375" style="264" customWidth="1"/>
    <col min="9730" max="9730" width="10.85546875" style="264" customWidth="1"/>
    <col min="9731" max="9738" width="9.140625" style="264" customWidth="1"/>
    <col min="9739" max="9743" width="10.85546875" style="264" customWidth="1"/>
    <col min="9744" max="9744" width="13" style="264" customWidth="1"/>
    <col min="9745" max="9745" width="12.28515625" style="264" customWidth="1"/>
    <col min="9746" max="9747" width="16.28515625" style="264" customWidth="1"/>
    <col min="9748" max="9748" width="9.85546875" style="264" customWidth="1"/>
    <col min="9749" max="9749" width="9.7109375" style="264" customWidth="1"/>
    <col min="9750" max="9750" width="9.28515625" style="264" customWidth="1"/>
    <col min="9751" max="9751" width="9" style="264" customWidth="1"/>
    <col min="9752" max="9753" width="11.7109375" style="264" customWidth="1"/>
    <col min="9754" max="9754" width="12.42578125" style="264" customWidth="1"/>
    <col min="9755" max="9755" width="10.140625" style="264" customWidth="1"/>
    <col min="9756" max="9756" width="9.28515625" style="264" customWidth="1"/>
    <col min="9757" max="9984" width="10.85546875" style="264"/>
    <col min="9985" max="9985" width="17.7109375" style="264" customWidth="1"/>
    <col min="9986" max="9986" width="10.85546875" style="264" customWidth="1"/>
    <col min="9987" max="9994" width="9.140625" style="264" customWidth="1"/>
    <col min="9995" max="9999" width="10.85546875" style="264" customWidth="1"/>
    <col min="10000" max="10000" width="13" style="264" customWidth="1"/>
    <col min="10001" max="10001" width="12.28515625" style="264" customWidth="1"/>
    <col min="10002" max="10003" width="16.28515625" style="264" customWidth="1"/>
    <col min="10004" max="10004" width="9.85546875" style="264" customWidth="1"/>
    <col min="10005" max="10005" width="9.7109375" style="264" customWidth="1"/>
    <col min="10006" max="10006" width="9.28515625" style="264" customWidth="1"/>
    <col min="10007" max="10007" width="9" style="264" customWidth="1"/>
    <col min="10008" max="10009" width="11.7109375" style="264" customWidth="1"/>
    <col min="10010" max="10010" width="12.42578125" style="264" customWidth="1"/>
    <col min="10011" max="10011" width="10.140625" style="264" customWidth="1"/>
    <col min="10012" max="10012" width="9.28515625" style="264" customWidth="1"/>
    <col min="10013" max="10240" width="10.85546875" style="264"/>
    <col min="10241" max="10241" width="17.7109375" style="264" customWidth="1"/>
    <col min="10242" max="10242" width="10.85546875" style="264" customWidth="1"/>
    <col min="10243" max="10250" width="9.140625" style="264" customWidth="1"/>
    <col min="10251" max="10255" width="10.85546875" style="264" customWidth="1"/>
    <col min="10256" max="10256" width="13" style="264" customWidth="1"/>
    <col min="10257" max="10257" width="12.28515625" style="264" customWidth="1"/>
    <col min="10258" max="10259" width="16.28515625" style="264" customWidth="1"/>
    <col min="10260" max="10260" width="9.85546875" style="264" customWidth="1"/>
    <col min="10261" max="10261" width="9.7109375" style="264" customWidth="1"/>
    <col min="10262" max="10262" width="9.28515625" style="264" customWidth="1"/>
    <col min="10263" max="10263" width="9" style="264" customWidth="1"/>
    <col min="10264" max="10265" width="11.7109375" style="264" customWidth="1"/>
    <col min="10266" max="10266" width="12.42578125" style="264" customWidth="1"/>
    <col min="10267" max="10267" width="10.140625" style="264" customWidth="1"/>
    <col min="10268" max="10268" width="9.28515625" style="264" customWidth="1"/>
    <col min="10269" max="10496" width="10.85546875" style="264"/>
    <col min="10497" max="10497" width="17.7109375" style="264" customWidth="1"/>
    <col min="10498" max="10498" width="10.85546875" style="264" customWidth="1"/>
    <col min="10499" max="10506" width="9.140625" style="264" customWidth="1"/>
    <col min="10507" max="10511" width="10.85546875" style="264" customWidth="1"/>
    <col min="10512" max="10512" width="13" style="264" customWidth="1"/>
    <col min="10513" max="10513" width="12.28515625" style="264" customWidth="1"/>
    <col min="10514" max="10515" width="16.28515625" style="264" customWidth="1"/>
    <col min="10516" max="10516" width="9.85546875" style="264" customWidth="1"/>
    <col min="10517" max="10517" width="9.7109375" style="264" customWidth="1"/>
    <col min="10518" max="10518" width="9.28515625" style="264" customWidth="1"/>
    <col min="10519" max="10519" width="9" style="264" customWidth="1"/>
    <col min="10520" max="10521" width="11.7109375" style="264" customWidth="1"/>
    <col min="10522" max="10522" width="12.42578125" style="264" customWidth="1"/>
    <col min="10523" max="10523" width="10.140625" style="264" customWidth="1"/>
    <col min="10524" max="10524" width="9.28515625" style="264" customWidth="1"/>
    <col min="10525" max="10752" width="10.85546875" style="264"/>
    <col min="10753" max="10753" width="17.7109375" style="264" customWidth="1"/>
    <col min="10754" max="10754" width="10.85546875" style="264" customWidth="1"/>
    <col min="10755" max="10762" width="9.140625" style="264" customWidth="1"/>
    <col min="10763" max="10767" width="10.85546875" style="264" customWidth="1"/>
    <col min="10768" max="10768" width="13" style="264" customWidth="1"/>
    <col min="10769" max="10769" width="12.28515625" style="264" customWidth="1"/>
    <col min="10770" max="10771" width="16.28515625" style="264" customWidth="1"/>
    <col min="10772" max="10772" width="9.85546875" style="264" customWidth="1"/>
    <col min="10773" max="10773" width="9.7109375" style="264" customWidth="1"/>
    <col min="10774" max="10774" width="9.28515625" style="264" customWidth="1"/>
    <col min="10775" max="10775" width="9" style="264" customWidth="1"/>
    <col min="10776" max="10777" width="11.7109375" style="264" customWidth="1"/>
    <col min="10778" max="10778" width="12.42578125" style="264" customWidth="1"/>
    <col min="10779" max="10779" width="10.140625" style="264" customWidth="1"/>
    <col min="10780" max="10780" width="9.28515625" style="264" customWidth="1"/>
    <col min="10781" max="11008" width="10.85546875" style="264"/>
    <col min="11009" max="11009" width="17.7109375" style="264" customWidth="1"/>
    <col min="11010" max="11010" width="10.85546875" style="264" customWidth="1"/>
    <col min="11011" max="11018" width="9.140625" style="264" customWidth="1"/>
    <col min="11019" max="11023" width="10.85546875" style="264" customWidth="1"/>
    <col min="11024" max="11024" width="13" style="264" customWidth="1"/>
    <col min="11025" max="11025" width="12.28515625" style="264" customWidth="1"/>
    <col min="11026" max="11027" width="16.28515625" style="264" customWidth="1"/>
    <col min="11028" max="11028" width="9.85546875" style="264" customWidth="1"/>
    <col min="11029" max="11029" width="9.7109375" style="264" customWidth="1"/>
    <col min="11030" max="11030" width="9.28515625" style="264" customWidth="1"/>
    <col min="11031" max="11031" width="9" style="264" customWidth="1"/>
    <col min="11032" max="11033" width="11.7109375" style="264" customWidth="1"/>
    <col min="11034" max="11034" width="12.42578125" style="264" customWidth="1"/>
    <col min="11035" max="11035" width="10.140625" style="264" customWidth="1"/>
    <col min="11036" max="11036" width="9.28515625" style="264" customWidth="1"/>
    <col min="11037" max="11264" width="10.85546875" style="264"/>
    <col min="11265" max="11265" width="17.7109375" style="264" customWidth="1"/>
    <col min="11266" max="11266" width="10.85546875" style="264" customWidth="1"/>
    <col min="11267" max="11274" width="9.140625" style="264" customWidth="1"/>
    <col min="11275" max="11279" width="10.85546875" style="264" customWidth="1"/>
    <col min="11280" max="11280" width="13" style="264" customWidth="1"/>
    <col min="11281" max="11281" width="12.28515625" style="264" customWidth="1"/>
    <col min="11282" max="11283" width="16.28515625" style="264" customWidth="1"/>
    <col min="11284" max="11284" width="9.85546875" style="264" customWidth="1"/>
    <col min="11285" max="11285" width="9.7109375" style="264" customWidth="1"/>
    <col min="11286" max="11286" width="9.28515625" style="264" customWidth="1"/>
    <col min="11287" max="11287" width="9" style="264" customWidth="1"/>
    <col min="11288" max="11289" width="11.7109375" style="264" customWidth="1"/>
    <col min="11290" max="11290" width="12.42578125" style="264" customWidth="1"/>
    <col min="11291" max="11291" width="10.140625" style="264" customWidth="1"/>
    <col min="11292" max="11292" width="9.28515625" style="264" customWidth="1"/>
    <col min="11293" max="11520" width="10.85546875" style="264"/>
    <col min="11521" max="11521" width="17.7109375" style="264" customWidth="1"/>
    <col min="11522" max="11522" width="10.85546875" style="264" customWidth="1"/>
    <col min="11523" max="11530" width="9.140625" style="264" customWidth="1"/>
    <col min="11531" max="11535" width="10.85546875" style="264" customWidth="1"/>
    <col min="11536" max="11536" width="13" style="264" customWidth="1"/>
    <col min="11537" max="11537" width="12.28515625" style="264" customWidth="1"/>
    <col min="11538" max="11539" width="16.28515625" style="264" customWidth="1"/>
    <col min="11540" max="11540" width="9.85546875" style="264" customWidth="1"/>
    <col min="11541" max="11541" width="9.7109375" style="264" customWidth="1"/>
    <col min="11542" max="11542" width="9.28515625" style="264" customWidth="1"/>
    <col min="11543" max="11543" width="9" style="264" customWidth="1"/>
    <col min="11544" max="11545" width="11.7109375" style="264" customWidth="1"/>
    <col min="11546" max="11546" width="12.42578125" style="264" customWidth="1"/>
    <col min="11547" max="11547" width="10.140625" style="264" customWidth="1"/>
    <col min="11548" max="11548" width="9.28515625" style="264" customWidth="1"/>
    <col min="11549" max="11776" width="10.85546875" style="264"/>
    <col min="11777" max="11777" width="17.7109375" style="264" customWidth="1"/>
    <col min="11778" max="11778" width="10.85546875" style="264" customWidth="1"/>
    <col min="11779" max="11786" width="9.140625" style="264" customWidth="1"/>
    <col min="11787" max="11791" width="10.85546875" style="264" customWidth="1"/>
    <col min="11792" max="11792" width="13" style="264" customWidth="1"/>
    <col min="11793" max="11793" width="12.28515625" style="264" customWidth="1"/>
    <col min="11794" max="11795" width="16.28515625" style="264" customWidth="1"/>
    <col min="11796" max="11796" width="9.85546875" style="264" customWidth="1"/>
    <col min="11797" max="11797" width="9.7109375" style="264" customWidth="1"/>
    <col min="11798" max="11798" width="9.28515625" style="264" customWidth="1"/>
    <col min="11799" max="11799" width="9" style="264" customWidth="1"/>
    <col min="11800" max="11801" width="11.7109375" style="264" customWidth="1"/>
    <col min="11802" max="11802" width="12.42578125" style="264" customWidth="1"/>
    <col min="11803" max="11803" width="10.140625" style="264" customWidth="1"/>
    <col min="11804" max="11804" width="9.28515625" style="264" customWidth="1"/>
    <col min="11805" max="12032" width="10.85546875" style="264"/>
    <col min="12033" max="12033" width="17.7109375" style="264" customWidth="1"/>
    <col min="12034" max="12034" width="10.85546875" style="264" customWidth="1"/>
    <col min="12035" max="12042" width="9.140625" style="264" customWidth="1"/>
    <col min="12043" max="12047" width="10.85546875" style="264" customWidth="1"/>
    <col min="12048" max="12048" width="13" style="264" customWidth="1"/>
    <col min="12049" max="12049" width="12.28515625" style="264" customWidth="1"/>
    <col min="12050" max="12051" width="16.28515625" style="264" customWidth="1"/>
    <col min="12052" max="12052" width="9.85546875" style="264" customWidth="1"/>
    <col min="12053" max="12053" width="9.7109375" style="264" customWidth="1"/>
    <col min="12054" max="12054" width="9.28515625" style="264" customWidth="1"/>
    <col min="12055" max="12055" width="9" style="264" customWidth="1"/>
    <col min="12056" max="12057" width="11.7109375" style="264" customWidth="1"/>
    <col min="12058" max="12058" width="12.42578125" style="264" customWidth="1"/>
    <col min="12059" max="12059" width="10.140625" style="264" customWidth="1"/>
    <col min="12060" max="12060" width="9.28515625" style="264" customWidth="1"/>
    <col min="12061" max="12288" width="10.85546875" style="264"/>
    <col min="12289" max="12289" width="17.7109375" style="264" customWidth="1"/>
    <col min="12290" max="12290" width="10.85546875" style="264" customWidth="1"/>
    <col min="12291" max="12298" width="9.140625" style="264" customWidth="1"/>
    <col min="12299" max="12303" width="10.85546875" style="264" customWidth="1"/>
    <col min="12304" max="12304" width="13" style="264" customWidth="1"/>
    <col min="12305" max="12305" width="12.28515625" style="264" customWidth="1"/>
    <col min="12306" max="12307" width="16.28515625" style="264" customWidth="1"/>
    <col min="12308" max="12308" width="9.85546875" style="264" customWidth="1"/>
    <col min="12309" max="12309" width="9.7109375" style="264" customWidth="1"/>
    <col min="12310" max="12310" width="9.28515625" style="264" customWidth="1"/>
    <col min="12311" max="12311" width="9" style="264" customWidth="1"/>
    <col min="12312" max="12313" width="11.7109375" style="264" customWidth="1"/>
    <col min="12314" max="12314" width="12.42578125" style="264" customWidth="1"/>
    <col min="12315" max="12315" width="10.140625" style="264" customWidth="1"/>
    <col min="12316" max="12316" width="9.28515625" style="264" customWidth="1"/>
    <col min="12317" max="12544" width="10.85546875" style="264"/>
    <col min="12545" max="12545" width="17.7109375" style="264" customWidth="1"/>
    <col min="12546" max="12546" width="10.85546875" style="264" customWidth="1"/>
    <col min="12547" max="12554" width="9.140625" style="264" customWidth="1"/>
    <col min="12555" max="12559" width="10.85546875" style="264" customWidth="1"/>
    <col min="12560" max="12560" width="13" style="264" customWidth="1"/>
    <col min="12561" max="12561" width="12.28515625" style="264" customWidth="1"/>
    <col min="12562" max="12563" width="16.28515625" style="264" customWidth="1"/>
    <col min="12564" max="12564" width="9.85546875" style="264" customWidth="1"/>
    <col min="12565" max="12565" width="9.7109375" style="264" customWidth="1"/>
    <col min="12566" max="12566" width="9.28515625" style="264" customWidth="1"/>
    <col min="12567" max="12567" width="9" style="264" customWidth="1"/>
    <col min="12568" max="12569" width="11.7109375" style="264" customWidth="1"/>
    <col min="12570" max="12570" width="12.42578125" style="264" customWidth="1"/>
    <col min="12571" max="12571" width="10.140625" style="264" customWidth="1"/>
    <col min="12572" max="12572" width="9.28515625" style="264" customWidth="1"/>
    <col min="12573" max="12800" width="10.85546875" style="264"/>
    <col min="12801" max="12801" width="17.7109375" style="264" customWidth="1"/>
    <col min="12802" max="12802" width="10.85546875" style="264" customWidth="1"/>
    <col min="12803" max="12810" width="9.140625" style="264" customWidth="1"/>
    <col min="12811" max="12815" width="10.85546875" style="264" customWidth="1"/>
    <col min="12816" max="12816" width="13" style="264" customWidth="1"/>
    <col min="12817" max="12817" width="12.28515625" style="264" customWidth="1"/>
    <col min="12818" max="12819" width="16.28515625" style="264" customWidth="1"/>
    <col min="12820" max="12820" width="9.85546875" style="264" customWidth="1"/>
    <col min="12821" max="12821" width="9.7109375" style="264" customWidth="1"/>
    <col min="12822" max="12822" width="9.28515625" style="264" customWidth="1"/>
    <col min="12823" max="12823" width="9" style="264" customWidth="1"/>
    <col min="12824" max="12825" width="11.7109375" style="264" customWidth="1"/>
    <col min="12826" max="12826" width="12.42578125" style="264" customWidth="1"/>
    <col min="12827" max="12827" width="10.140625" style="264" customWidth="1"/>
    <col min="12828" max="12828" width="9.28515625" style="264" customWidth="1"/>
    <col min="12829" max="13056" width="10.85546875" style="264"/>
    <col min="13057" max="13057" width="17.7109375" style="264" customWidth="1"/>
    <col min="13058" max="13058" width="10.85546875" style="264" customWidth="1"/>
    <col min="13059" max="13066" width="9.140625" style="264" customWidth="1"/>
    <col min="13067" max="13071" width="10.85546875" style="264" customWidth="1"/>
    <col min="13072" max="13072" width="13" style="264" customWidth="1"/>
    <col min="13073" max="13073" width="12.28515625" style="264" customWidth="1"/>
    <col min="13074" max="13075" width="16.28515625" style="264" customWidth="1"/>
    <col min="13076" max="13076" width="9.85546875" style="264" customWidth="1"/>
    <col min="13077" max="13077" width="9.7109375" style="264" customWidth="1"/>
    <col min="13078" max="13078" width="9.28515625" style="264" customWidth="1"/>
    <col min="13079" max="13079" width="9" style="264" customWidth="1"/>
    <col min="13080" max="13081" width="11.7109375" style="264" customWidth="1"/>
    <col min="13082" max="13082" width="12.42578125" style="264" customWidth="1"/>
    <col min="13083" max="13083" width="10.140625" style="264" customWidth="1"/>
    <col min="13084" max="13084" width="9.28515625" style="264" customWidth="1"/>
    <col min="13085" max="13312" width="10.85546875" style="264"/>
    <col min="13313" max="13313" width="17.7109375" style="264" customWidth="1"/>
    <col min="13314" max="13314" width="10.85546875" style="264" customWidth="1"/>
    <col min="13315" max="13322" width="9.140625" style="264" customWidth="1"/>
    <col min="13323" max="13327" width="10.85546875" style="264" customWidth="1"/>
    <col min="13328" max="13328" width="13" style="264" customWidth="1"/>
    <col min="13329" max="13329" width="12.28515625" style="264" customWidth="1"/>
    <col min="13330" max="13331" width="16.28515625" style="264" customWidth="1"/>
    <col min="13332" max="13332" width="9.85546875" style="264" customWidth="1"/>
    <col min="13333" max="13333" width="9.7109375" style="264" customWidth="1"/>
    <col min="13334" max="13334" width="9.28515625" style="264" customWidth="1"/>
    <col min="13335" max="13335" width="9" style="264" customWidth="1"/>
    <col min="13336" max="13337" width="11.7109375" style="264" customWidth="1"/>
    <col min="13338" max="13338" width="12.42578125" style="264" customWidth="1"/>
    <col min="13339" max="13339" width="10.140625" style="264" customWidth="1"/>
    <col min="13340" max="13340" width="9.28515625" style="264" customWidth="1"/>
    <col min="13341" max="13568" width="10.85546875" style="264"/>
    <col min="13569" max="13569" width="17.7109375" style="264" customWidth="1"/>
    <col min="13570" max="13570" width="10.85546875" style="264" customWidth="1"/>
    <col min="13571" max="13578" width="9.140625" style="264" customWidth="1"/>
    <col min="13579" max="13583" width="10.85546875" style="264" customWidth="1"/>
    <col min="13584" max="13584" width="13" style="264" customWidth="1"/>
    <col min="13585" max="13585" width="12.28515625" style="264" customWidth="1"/>
    <col min="13586" max="13587" width="16.28515625" style="264" customWidth="1"/>
    <col min="13588" max="13588" width="9.85546875" style="264" customWidth="1"/>
    <col min="13589" max="13589" width="9.7109375" style="264" customWidth="1"/>
    <col min="13590" max="13590" width="9.28515625" style="264" customWidth="1"/>
    <col min="13591" max="13591" width="9" style="264" customWidth="1"/>
    <col min="13592" max="13593" width="11.7109375" style="264" customWidth="1"/>
    <col min="13594" max="13594" width="12.42578125" style="264" customWidth="1"/>
    <col min="13595" max="13595" width="10.140625" style="264" customWidth="1"/>
    <col min="13596" max="13596" width="9.28515625" style="264" customWidth="1"/>
    <col min="13597" max="13824" width="10.85546875" style="264"/>
    <col min="13825" max="13825" width="17.7109375" style="264" customWidth="1"/>
    <col min="13826" max="13826" width="10.85546875" style="264" customWidth="1"/>
    <col min="13827" max="13834" width="9.140625" style="264" customWidth="1"/>
    <col min="13835" max="13839" width="10.85546875" style="264" customWidth="1"/>
    <col min="13840" max="13840" width="13" style="264" customWidth="1"/>
    <col min="13841" max="13841" width="12.28515625" style="264" customWidth="1"/>
    <col min="13842" max="13843" width="16.28515625" style="264" customWidth="1"/>
    <col min="13844" max="13844" width="9.85546875" style="264" customWidth="1"/>
    <col min="13845" max="13845" width="9.7109375" style="264" customWidth="1"/>
    <col min="13846" max="13846" width="9.28515625" style="264" customWidth="1"/>
    <col min="13847" max="13847" width="9" style="264" customWidth="1"/>
    <col min="13848" max="13849" width="11.7109375" style="264" customWidth="1"/>
    <col min="13850" max="13850" width="12.42578125" style="264" customWidth="1"/>
    <col min="13851" max="13851" width="10.140625" style="264" customWidth="1"/>
    <col min="13852" max="13852" width="9.28515625" style="264" customWidth="1"/>
    <col min="13853" max="14080" width="10.85546875" style="264"/>
    <col min="14081" max="14081" width="17.7109375" style="264" customWidth="1"/>
    <col min="14082" max="14082" width="10.85546875" style="264" customWidth="1"/>
    <col min="14083" max="14090" width="9.140625" style="264" customWidth="1"/>
    <col min="14091" max="14095" width="10.85546875" style="264" customWidth="1"/>
    <col min="14096" max="14096" width="13" style="264" customWidth="1"/>
    <col min="14097" max="14097" width="12.28515625" style="264" customWidth="1"/>
    <col min="14098" max="14099" width="16.28515625" style="264" customWidth="1"/>
    <col min="14100" max="14100" width="9.85546875" style="264" customWidth="1"/>
    <col min="14101" max="14101" width="9.7109375" style="264" customWidth="1"/>
    <col min="14102" max="14102" width="9.28515625" style="264" customWidth="1"/>
    <col min="14103" max="14103" width="9" style="264" customWidth="1"/>
    <col min="14104" max="14105" width="11.7109375" style="264" customWidth="1"/>
    <col min="14106" max="14106" width="12.42578125" style="264" customWidth="1"/>
    <col min="14107" max="14107" width="10.140625" style="264" customWidth="1"/>
    <col min="14108" max="14108" width="9.28515625" style="264" customWidth="1"/>
    <col min="14109" max="14336" width="10.85546875" style="264"/>
    <col min="14337" max="14337" width="17.7109375" style="264" customWidth="1"/>
    <col min="14338" max="14338" width="10.85546875" style="264" customWidth="1"/>
    <col min="14339" max="14346" width="9.140625" style="264" customWidth="1"/>
    <col min="14347" max="14351" width="10.85546875" style="264" customWidth="1"/>
    <col min="14352" max="14352" width="13" style="264" customWidth="1"/>
    <col min="14353" max="14353" width="12.28515625" style="264" customWidth="1"/>
    <col min="14354" max="14355" width="16.28515625" style="264" customWidth="1"/>
    <col min="14356" max="14356" width="9.85546875" style="264" customWidth="1"/>
    <col min="14357" max="14357" width="9.7109375" style="264" customWidth="1"/>
    <col min="14358" max="14358" width="9.28515625" style="264" customWidth="1"/>
    <col min="14359" max="14359" width="9" style="264" customWidth="1"/>
    <col min="14360" max="14361" width="11.7109375" style="264" customWidth="1"/>
    <col min="14362" max="14362" width="12.42578125" style="264" customWidth="1"/>
    <col min="14363" max="14363" width="10.140625" style="264" customWidth="1"/>
    <col min="14364" max="14364" width="9.28515625" style="264" customWidth="1"/>
    <col min="14365" max="14592" width="10.85546875" style="264"/>
    <col min="14593" max="14593" width="17.7109375" style="264" customWidth="1"/>
    <col min="14594" max="14594" width="10.85546875" style="264" customWidth="1"/>
    <col min="14595" max="14602" width="9.140625" style="264" customWidth="1"/>
    <col min="14603" max="14607" width="10.85546875" style="264" customWidth="1"/>
    <col min="14608" max="14608" width="13" style="264" customWidth="1"/>
    <col min="14609" max="14609" width="12.28515625" style="264" customWidth="1"/>
    <col min="14610" max="14611" width="16.28515625" style="264" customWidth="1"/>
    <col min="14612" max="14612" width="9.85546875" style="264" customWidth="1"/>
    <col min="14613" max="14613" width="9.7109375" style="264" customWidth="1"/>
    <col min="14614" max="14614" width="9.28515625" style="264" customWidth="1"/>
    <col min="14615" max="14615" width="9" style="264" customWidth="1"/>
    <col min="14616" max="14617" width="11.7109375" style="264" customWidth="1"/>
    <col min="14618" max="14618" width="12.42578125" style="264" customWidth="1"/>
    <col min="14619" max="14619" width="10.140625" style="264" customWidth="1"/>
    <col min="14620" max="14620" width="9.28515625" style="264" customWidth="1"/>
    <col min="14621" max="14848" width="10.85546875" style="264"/>
    <col min="14849" max="14849" width="17.7109375" style="264" customWidth="1"/>
    <col min="14850" max="14850" width="10.85546875" style="264" customWidth="1"/>
    <col min="14851" max="14858" width="9.140625" style="264" customWidth="1"/>
    <col min="14859" max="14863" width="10.85546875" style="264" customWidth="1"/>
    <col min="14864" max="14864" width="13" style="264" customWidth="1"/>
    <col min="14865" max="14865" width="12.28515625" style="264" customWidth="1"/>
    <col min="14866" max="14867" width="16.28515625" style="264" customWidth="1"/>
    <col min="14868" max="14868" width="9.85546875" style="264" customWidth="1"/>
    <col min="14869" max="14869" width="9.7109375" style="264" customWidth="1"/>
    <col min="14870" max="14870" width="9.28515625" style="264" customWidth="1"/>
    <col min="14871" max="14871" width="9" style="264" customWidth="1"/>
    <col min="14872" max="14873" width="11.7109375" style="264" customWidth="1"/>
    <col min="14874" max="14874" width="12.42578125" style="264" customWidth="1"/>
    <col min="14875" max="14875" width="10.140625" style="264" customWidth="1"/>
    <col min="14876" max="14876" width="9.28515625" style="264" customWidth="1"/>
    <col min="14877" max="15104" width="10.85546875" style="264"/>
    <col min="15105" max="15105" width="17.7109375" style="264" customWidth="1"/>
    <col min="15106" max="15106" width="10.85546875" style="264" customWidth="1"/>
    <col min="15107" max="15114" width="9.140625" style="264" customWidth="1"/>
    <col min="15115" max="15119" width="10.85546875" style="264" customWidth="1"/>
    <col min="15120" max="15120" width="13" style="264" customWidth="1"/>
    <col min="15121" max="15121" width="12.28515625" style="264" customWidth="1"/>
    <col min="15122" max="15123" width="16.28515625" style="264" customWidth="1"/>
    <col min="15124" max="15124" width="9.85546875" style="264" customWidth="1"/>
    <col min="15125" max="15125" width="9.7109375" style="264" customWidth="1"/>
    <col min="15126" max="15126" width="9.28515625" style="264" customWidth="1"/>
    <col min="15127" max="15127" width="9" style="264" customWidth="1"/>
    <col min="15128" max="15129" width="11.7109375" style="264" customWidth="1"/>
    <col min="15130" max="15130" width="12.42578125" style="264" customWidth="1"/>
    <col min="15131" max="15131" width="10.140625" style="264" customWidth="1"/>
    <col min="15132" max="15132" width="9.28515625" style="264" customWidth="1"/>
    <col min="15133" max="15360" width="10.85546875" style="264"/>
    <col min="15361" max="15361" width="17.7109375" style="264" customWidth="1"/>
    <col min="15362" max="15362" width="10.85546875" style="264" customWidth="1"/>
    <col min="15363" max="15370" width="9.140625" style="264" customWidth="1"/>
    <col min="15371" max="15375" width="10.85546875" style="264" customWidth="1"/>
    <col min="15376" max="15376" width="13" style="264" customWidth="1"/>
    <col min="15377" max="15377" width="12.28515625" style="264" customWidth="1"/>
    <col min="15378" max="15379" width="16.28515625" style="264" customWidth="1"/>
    <col min="15380" max="15380" width="9.85546875" style="264" customWidth="1"/>
    <col min="15381" max="15381" width="9.7109375" style="264" customWidth="1"/>
    <col min="15382" max="15382" width="9.28515625" style="264" customWidth="1"/>
    <col min="15383" max="15383" width="9" style="264" customWidth="1"/>
    <col min="15384" max="15385" width="11.7109375" style="264" customWidth="1"/>
    <col min="15386" max="15386" width="12.42578125" style="264" customWidth="1"/>
    <col min="15387" max="15387" width="10.140625" style="264" customWidth="1"/>
    <col min="15388" max="15388" width="9.28515625" style="264" customWidth="1"/>
    <col min="15389" max="15616" width="10.85546875" style="264"/>
    <col min="15617" max="15617" width="17.7109375" style="264" customWidth="1"/>
    <col min="15618" max="15618" width="10.85546875" style="264" customWidth="1"/>
    <col min="15619" max="15626" width="9.140625" style="264" customWidth="1"/>
    <col min="15627" max="15631" width="10.85546875" style="264" customWidth="1"/>
    <col min="15632" max="15632" width="13" style="264" customWidth="1"/>
    <col min="15633" max="15633" width="12.28515625" style="264" customWidth="1"/>
    <col min="15634" max="15635" width="16.28515625" style="264" customWidth="1"/>
    <col min="15636" max="15636" width="9.85546875" style="264" customWidth="1"/>
    <col min="15637" max="15637" width="9.7109375" style="264" customWidth="1"/>
    <col min="15638" max="15638" width="9.28515625" style="264" customWidth="1"/>
    <col min="15639" max="15639" width="9" style="264" customWidth="1"/>
    <col min="15640" max="15641" width="11.7109375" style="264" customWidth="1"/>
    <col min="15642" max="15642" width="12.42578125" style="264" customWidth="1"/>
    <col min="15643" max="15643" width="10.140625" style="264" customWidth="1"/>
    <col min="15644" max="15644" width="9.28515625" style="264" customWidth="1"/>
    <col min="15645" max="15872" width="10.85546875" style="264"/>
    <col min="15873" max="15873" width="17.7109375" style="264" customWidth="1"/>
    <col min="15874" max="15874" width="10.85546875" style="264" customWidth="1"/>
    <col min="15875" max="15882" width="9.140625" style="264" customWidth="1"/>
    <col min="15883" max="15887" width="10.85546875" style="264" customWidth="1"/>
    <col min="15888" max="15888" width="13" style="264" customWidth="1"/>
    <col min="15889" max="15889" width="12.28515625" style="264" customWidth="1"/>
    <col min="15890" max="15891" width="16.28515625" style="264" customWidth="1"/>
    <col min="15892" max="15892" width="9.85546875" style="264" customWidth="1"/>
    <col min="15893" max="15893" width="9.7109375" style="264" customWidth="1"/>
    <col min="15894" max="15894" width="9.28515625" style="264" customWidth="1"/>
    <col min="15895" max="15895" width="9" style="264" customWidth="1"/>
    <col min="15896" max="15897" width="11.7109375" style="264" customWidth="1"/>
    <col min="15898" max="15898" width="12.42578125" style="264" customWidth="1"/>
    <col min="15899" max="15899" width="10.140625" style="264" customWidth="1"/>
    <col min="15900" max="15900" width="9.28515625" style="264" customWidth="1"/>
    <col min="15901" max="16128" width="10.85546875" style="264"/>
    <col min="16129" max="16129" width="17.7109375" style="264" customWidth="1"/>
    <col min="16130" max="16130" width="10.85546875" style="264" customWidth="1"/>
    <col min="16131" max="16138" width="9.140625" style="264" customWidth="1"/>
    <col min="16139" max="16143" width="10.85546875" style="264" customWidth="1"/>
    <col min="16144" max="16144" width="13" style="264" customWidth="1"/>
    <col min="16145" max="16145" width="12.28515625" style="264" customWidth="1"/>
    <col min="16146" max="16147" width="16.28515625" style="264" customWidth="1"/>
    <col min="16148" max="16148" width="9.85546875" style="264" customWidth="1"/>
    <col min="16149" max="16149" width="9.7109375" style="264" customWidth="1"/>
    <col min="16150" max="16150" width="9.28515625" style="264" customWidth="1"/>
    <col min="16151" max="16151" width="9" style="264" customWidth="1"/>
    <col min="16152" max="16153" width="11.7109375" style="264" customWidth="1"/>
    <col min="16154" max="16154" width="12.42578125" style="264" customWidth="1"/>
    <col min="16155" max="16155" width="10.140625" style="264" customWidth="1"/>
    <col min="16156" max="16156" width="9.28515625" style="264" customWidth="1"/>
    <col min="16157" max="16384" width="10.85546875" style="264"/>
  </cols>
  <sheetData>
    <row r="1" spans="1:28" ht="21.75">
      <c r="A1" s="263"/>
    </row>
    <row r="2" spans="1:28" ht="21.75">
      <c r="A2" s="263"/>
    </row>
    <row r="3" spans="1:28" ht="21.75">
      <c r="A3" s="263"/>
    </row>
    <row r="4" spans="1:28" ht="21.75">
      <c r="A4" s="263"/>
    </row>
    <row r="5" spans="1:28" ht="21.75">
      <c r="A5" s="263"/>
    </row>
    <row r="6" spans="1:28" s="266" customFormat="1" ht="18.75">
      <c r="A6" s="265" t="s">
        <v>79</v>
      </c>
      <c r="B6" s="265"/>
      <c r="T6" s="267"/>
    </row>
    <row r="7" spans="1:28" ht="16.350000000000001" customHeight="1">
      <c r="K7" s="478" t="str">
        <f>CONCATENATE("Evolution des exportations régionales de broutard de ",TEXT(G26,"0,0%")," entre 2021 et 2022")</f>
        <v>Evolution des exportations régionales de broutard de -1,6% entre 2021 et 2022</v>
      </c>
      <c r="L7" s="478"/>
      <c r="M7" s="478"/>
      <c r="N7" s="478"/>
      <c r="O7" s="478"/>
      <c r="P7" s="478"/>
      <c r="Q7" s="268"/>
    </row>
    <row r="8" spans="1:28" s="272" customFormat="1" ht="29.25" customHeight="1">
      <c r="A8" s="477" t="s">
        <v>81</v>
      </c>
      <c r="B8" s="477"/>
      <c r="C8" s="477"/>
      <c r="D8" s="477"/>
      <c r="E8" s="477"/>
      <c r="F8" s="477"/>
      <c r="G8" s="477"/>
      <c r="H8" s="269"/>
      <c r="I8" s="270"/>
      <c r="J8" s="270"/>
      <c r="K8" s="478" t="str">
        <f>CONCATENATE(TEXT(I26,"0,0%")," sur les 10 premiers mois de l'année entre 2022 et 2023")</f>
        <v>-9,7% sur les 10 premiers mois de l'année entre 2022 et 2023</v>
      </c>
      <c r="L8" s="478"/>
      <c r="M8" s="478"/>
      <c r="N8" s="478"/>
      <c r="O8" s="478"/>
      <c r="P8" s="478"/>
      <c r="Q8" s="271" t="s">
        <v>80</v>
      </c>
      <c r="S8" s="273" t="s">
        <v>82</v>
      </c>
      <c r="T8" s="274"/>
      <c r="U8" s="275"/>
      <c r="V8" s="276"/>
      <c r="W8" s="276"/>
      <c r="X8" s="276"/>
      <c r="Y8" s="276"/>
      <c r="Z8" s="276"/>
      <c r="AA8" s="276"/>
      <c r="AB8" s="276"/>
    </row>
    <row r="9" spans="1:28" s="272" customFormat="1" ht="21.4" customHeight="1">
      <c r="C9" s="277"/>
      <c r="D9" s="277"/>
      <c r="E9" s="277"/>
      <c r="F9" s="277"/>
      <c r="G9" s="277"/>
      <c r="H9" s="277"/>
      <c r="L9" s="479"/>
      <c r="M9" s="479"/>
      <c r="N9" s="479"/>
      <c r="O9" s="479"/>
      <c r="P9" s="479"/>
      <c r="Q9" s="268" t="s">
        <v>83</v>
      </c>
      <c r="V9" s="278"/>
      <c r="W9" s="278"/>
      <c r="X9" s="278"/>
      <c r="Y9" s="278"/>
      <c r="Z9" s="278"/>
      <c r="AA9" s="278"/>
    </row>
    <row r="10" spans="1:28" s="272" customFormat="1" ht="27" customHeight="1">
      <c r="A10" s="480" t="s">
        <v>84</v>
      </c>
      <c r="B10" s="461" t="s">
        <v>43</v>
      </c>
      <c r="C10" s="463">
        <v>2018</v>
      </c>
      <c r="D10" s="457">
        <v>2019</v>
      </c>
      <c r="E10" s="457">
        <v>2020</v>
      </c>
      <c r="F10" s="457">
        <v>2021</v>
      </c>
      <c r="G10" s="457">
        <v>2022</v>
      </c>
      <c r="H10" s="457">
        <v>2023</v>
      </c>
      <c r="I10" s="455" t="s">
        <v>44</v>
      </c>
      <c r="J10" s="279"/>
      <c r="S10" s="472" t="s">
        <v>84</v>
      </c>
      <c r="T10" s="463" t="s">
        <v>43</v>
      </c>
      <c r="U10" s="463">
        <v>2018</v>
      </c>
      <c r="V10" s="463">
        <v>2019</v>
      </c>
      <c r="W10" s="463">
        <v>2020</v>
      </c>
      <c r="X10" s="463">
        <v>2021</v>
      </c>
      <c r="Y10" s="463">
        <v>2022</v>
      </c>
      <c r="Z10" s="475" t="s">
        <v>111</v>
      </c>
      <c r="AA10" s="470" t="s">
        <v>44</v>
      </c>
    </row>
    <row r="11" spans="1:28" s="272" customFormat="1" ht="27" customHeight="1">
      <c r="A11" s="480"/>
      <c r="B11" s="458"/>
      <c r="C11" s="464"/>
      <c r="D11" s="458"/>
      <c r="E11" s="458"/>
      <c r="F11" s="458"/>
      <c r="G11" s="458"/>
      <c r="H11" s="458"/>
      <c r="I11" s="456"/>
      <c r="J11" s="279"/>
      <c r="L11" s="474"/>
      <c r="M11" s="474"/>
      <c r="N11" s="474"/>
      <c r="S11" s="473"/>
      <c r="T11" s="464"/>
      <c r="U11" s="464"/>
      <c r="V11" s="464"/>
      <c r="W11" s="464"/>
      <c r="X11" s="464"/>
      <c r="Y11" s="464"/>
      <c r="Z11" s="476"/>
      <c r="AA11" s="471"/>
    </row>
    <row r="12" spans="1:28" s="272" customFormat="1" ht="14.85" customHeight="1">
      <c r="A12" s="280" t="s">
        <v>5</v>
      </c>
      <c r="B12" s="281">
        <f>AVERAGE(C12:E12)</f>
        <v>17224</v>
      </c>
      <c r="C12" s="282">
        <v>17767</v>
      </c>
      <c r="D12" s="282">
        <v>16166</v>
      </c>
      <c r="E12" s="282">
        <v>17739</v>
      </c>
      <c r="F12" s="282">
        <v>15161</v>
      </c>
      <c r="G12" s="282">
        <v>14758</v>
      </c>
      <c r="H12" s="72">
        <v>15192</v>
      </c>
      <c r="I12" s="101">
        <f>H12/G12-1</f>
        <v>2.9407778831820108E-2</v>
      </c>
      <c r="J12" s="283"/>
      <c r="K12" s="284"/>
      <c r="R12" s="465" t="s">
        <v>85</v>
      </c>
      <c r="S12" s="285" t="s">
        <v>86</v>
      </c>
      <c r="T12" s="286">
        <f>AVERAGE(U12:W12)</f>
        <v>23791.666666666668</v>
      </c>
      <c r="U12" s="287">
        <v>23209</v>
      </c>
      <c r="V12" s="286">
        <v>23192</v>
      </c>
      <c r="W12" s="287">
        <v>24974</v>
      </c>
      <c r="X12" s="288">
        <v>23940</v>
      </c>
      <c r="Y12" s="288">
        <v>23408</v>
      </c>
      <c r="Z12" s="288">
        <v>20262</v>
      </c>
      <c r="AA12" s="363">
        <f>Z12/Y12-1</f>
        <v>-0.13439849624060152</v>
      </c>
      <c r="AB12" s="289"/>
    </row>
    <row r="13" spans="1:28" s="272" customFormat="1" ht="12.75">
      <c r="A13" s="280" t="s">
        <v>6</v>
      </c>
      <c r="B13" s="290">
        <f t="shared" ref="B13:B23" si="0">AVERAGE(C13:E13)</f>
        <v>16049.333333333334</v>
      </c>
      <c r="C13" s="291">
        <v>14503</v>
      </c>
      <c r="D13" s="291">
        <v>16550</v>
      </c>
      <c r="E13" s="291">
        <v>17095</v>
      </c>
      <c r="F13" s="291">
        <v>16760</v>
      </c>
      <c r="G13" s="291">
        <v>18090</v>
      </c>
      <c r="H13" s="72">
        <v>15249</v>
      </c>
      <c r="I13" s="101">
        <f t="shared" ref="I13:I21" si="1">H13/G13-1</f>
        <v>-0.15704809286898835</v>
      </c>
      <c r="J13" s="283"/>
      <c r="K13" s="284"/>
      <c r="R13" s="466"/>
      <c r="S13" s="293" t="s">
        <v>87</v>
      </c>
      <c r="T13" s="294">
        <f t="shared" ref="T13:T27" si="2">AVERAGE(U13:W13)</f>
        <v>11301.333333333334</v>
      </c>
      <c r="U13" s="295">
        <v>11056</v>
      </c>
      <c r="V13" s="294">
        <v>11096</v>
      </c>
      <c r="W13" s="295">
        <v>11752</v>
      </c>
      <c r="X13" s="296">
        <v>11754</v>
      </c>
      <c r="Y13" s="296">
        <v>12010</v>
      </c>
      <c r="Z13" s="296">
        <v>9862</v>
      </c>
      <c r="AA13" s="363">
        <f t="shared" ref="AA13:AA19" si="3">Z13/Y13-1</f>
        <v>-0.17885095753538716</v>
      </c>
      <c r="AB13" s="289"/>
    </row>
    <row r="14" spans="1:28" s="272" customFormat="1" ht="12.75">
      <c r="A14" s="280" t="s">
        <v>7</v>
      </c>
      <c r="B14" s="290">
        <f t="shared" si="0"/>
        <v>18182.333333333332</v>
      </c>
      <c r="C14" s="291">
        <v>18008</v>
      </c>
      <c r="D14" s="291">
        <v>17888</v>
      </c>
      <c r="E14" s="291">
        <v>18651</v>
      </c>
      <c r="F14" s="291">
        <v>21569</v>
      </c>
      <c r="G14" s="291">
        <v>19448</v>
      </c>
      <c r="H14" s="72">
        <v>15627</v>
      </c>
      <c r="I14" s="101">
        <f t="shared" si="1"/>
        <v>-0.19647264500205674</v>
      </c>
      <c r="J14" s="283"/>
      <c r="K14" s="284"/>
      <c r="R14" s="466"/>
      <c r="S14" s="293" t="s">
        <v>88</v>
      </c>
      <c r="T14" s="294">
        <f t="shared" si="2"/>
        <v>12207.333333333334</v>
      </c>
      <c r="U14" s="295">
        <v>12075</v>
      </c>
      <c r="V14" s="294">
        <v>12199</v>
      </c>
      <c r="W14" s="295">
        <v>12348</v>
      </c>
      <c r="X14" s="296">
        <v>13203</v>
      </c>
      <c r="Y14" s="296">
        <v>12282</v>
      </c>
      <c r="Z14" s="296">
        <v>11240</v>
      </c>
      <c r="AA14" s="363">
        <f t="shared" si="3"/>
        <v>-8.4839602670574776E-2</v>
      </c>
      <c r="AB14" s="289"/>
    </row>
    <row r="15" spans="1:28" s="272" customFormat="1" ht="12.75">
      <c r="A15" s="280" t="s">
        <v>8</v>
      </c>
      <c r="B15" s="290">
        <f t="shared" si="0"/>
        <v>16654</v>
      </c>
      <c r="C15" s="297">
        <v>17104</v>
      </c>
      <c r="D15" s="297">
        <v>17792</v>
      </c>
      <c r="E15" s="297">
        <v>15066</v>
      </c>
      <c r="F15" s="297">
        <v>17901</v>
      </c>
      <c r="G15" s="297">
        <v>16075</v>
      </c>
      <c r="H15" s="72">
        <v>14697</v>
      </c>
      <c r="I15" s="101">
        <f t="shared" si="1"/>
        <v>-8.5723172628304867E-2</v>
      </c>
      <c r="J15" s="283"/>
      <c r="K15" s="284"/>
      <c r="R15" s="466"/>
      <c r="S15" s="293" t="s">
        <v>89</v>
      </c>
      <c r="T15" s="294">
        <f t="shared" si="2"/>
        <v>4155.333333333333</v>
      </c>
      <c r="U15" s="295">
        <v>3938</v>
      </c>
      <c r="V15" s="294">
        <v>4117</v>
      </c>
      <c r="W15" s="295">
        <v>4411</v>
      </c>
      <c r="X15" s="296">
        <v>4593</v>
      </c>
      <c r="Y15" s="296">
        <v>4596</v>
      </c>
      <c r="Z15" s="296">
        <v>4704</v>
      </c>
      <c r="AA15" s="363">
        <f t="shared" si="3"/>
        <v>2.3498694516971286E-2</v>
      </c>
      <c r="AB15" s="289"/>
    </row>
    <row r="16" spans="1:28" s="272" customFormat="1" ht="14.85" customHeight="1">
      <c r="A16" s="280" t="s">
        <v>9</v>
      </c>
      <c r="B16" s="290">
        <f t="shared" si="0"/>
        <v>15367</v>
      </c>
      <c r="C16" s="297">
        <v>14913</v>
      </c>
      <c r="D16" s="297">
        <v>16796</v>
      </c>
      <c r="E16" s="297">
        <v>14392</v>
      </c>
      <c r="F16" s="297">
        <v>14777</v>
      </c>
      <c r="G16" s="297">
        <v>15538</v>
      </c>
      <c r="H16" s="72">
        <v>16627</v>
      </c>
      <c r="I16" s="101">
        <f t="shared" si="1"/>
        <v>7.0086240185352144E-2</v>
      </c>
      <c r="J16" s="283"/>
      <c r="K16" s="284"/>
      <c r="R16" s="466" t="s">
        <v>90</v>
      </c>
      <c r="S16" s="298" t="s">
        <v>86</v>
      </c>
      <c r="T16" s="299">
        <f t="shared" si="2"/>
        <v>18895</v>
      </c>
      <c r="U16" s="300">
        <v>19052</v>
      </c>
      <c r="V16" s="299">
        <v>19185</v>
      </c>
      <c r="W16" s="300">
        <v>18448</v>
      </c>
      <c r="X16" s="301">
        <v>20043</v>
      </c>
      <c r="Y16" s="301">
        <v>19552</v>
      </c>
      <c r="Z16" s="301">
        <v>17547</v>
      </c>
      <c r="AA16" s="364">
        <f t="shared" si="3"/>
        <v>-0.10254705400982</v>
      </c>
      <c r="AB16" s="289"/>
    </row>
    <row r="17" spans="1:28" s="272" customFormat="1" ht="12.75">
      <c r="A17" s="280" t="s">
        <v>10</v>
      </c>
      <c r="B17" s="290">
        <f t="shared" si="0"/>
        <v>13219.666666666666</v>
      </c>
      <c r="C17" s="297">
        <v>13364</v>
      </c>
      <c r="D17" s="297">
        <v>11783</v>
      </c>
      <c r="E17" s="297">
        <v>14512</v>
      </c>
      <c r="F17" s="297">
        <v>15598</v>
      </c>
      <c r="G17" s="297">
        <v>15194</v>
      </c>
      <c r="H17" s="72">
        <v>13436</v>
      </c>
      <c r="I17" s="101">
        <f t="shared" si="1"/>
        <v>-0.11570356719757802</v>
      </c>
      <c r="J17" s="283"/>
      <c r="K17" s="284"/>
      <c r="R17" s="466"/>
      <c r="S17" s="293" t="s">
        <v>87</v>
      </c>
      <c r="T17" s="294">
        <f t="shared" si="2"/>
        <v>11991.333333333334</v>
      </c>
      <c r="U17" s="295">
        <v>12715</v>
      </c>
      <c r="V17" s="294">
        <v>11968</v>
      </c>
      <c r="W17" s="295">
        <v>11291</v>
      </c>
      <c r="X17" s="302">
        <v>12773</v>
      </c>
      <c r="Y17" s="302">
        <v>12199</v>
      </c>
      <c r="Z17" s="302">
        <v>12488</v>
      </c>
      <c r="AA17" s="365">
        <f t="shared" si="3"/>
        <v>2.3690466431674828E-2</v>
      </c>
      <c r="AB17" s="289"/>
    </row>
    <row r="18" spans="1:28" s="278" customFormat="1" ht="12.95" customHeight="1">
      <c r="A18" s="280" t="s">
        <v>11</v>
      </c>
      <c r="B18" s="290">
        <f t="shared" si="0"/>
        <v>12520</v>
      </c>
      <c r="C18" s="297">
        <v>13691</v>
      </c>
      <c r="D18" s="297">
        <v>12649</v>
      </c>
      <c r="E18" s="297">
        <v>11220</v>
      </c>
      <c r="F18" s="297">
        <v>11660</v>
      </c>
      <c r="G18" s="297">
        <v>11074</v>
      </c>
      <c r="H18" s="72">
        <v>10445</v>
      </c>
      <c r="I18" s="101">
        <f t="shared" si="1"/>
        <v>-5.6799711034856371E-2</v>
      </c>
      <c r="J18" s="283"/>
      <c r="K18" s="284"/>
      <c r="R18" s="466"/>
      <c r="S18" s="293" t="s">
        <v>88</v>
      </c>
      <c r="T18" s="294">
        <f t="shared" si="2"/>
        <v>8866</v>
      </c>
      <c r="U18" s="295">
        <v>8445</v>
      </c>
      <c r="V18" s="294">
        <v>9324</v>
      </c>
      <c r="W18" s="295">
        <v>8829</v>
      </c>
      <c r="X18" s="302">
        <v>9874</v>
      </c>
      <c r="Y18" s="302">
        <v>9233</v>
      </c>
      <c r="Z18" s="302">
        <v>8518</v>
      </c>
      <c r="AA18" s="365">
        <f t="shared" si="3"/>
        <v>-7.7439618758800011E-2</v>
      </c>
      <c r="AB18" s="289"/>
    </row>
    <row r="19" spans="1:28" s="272" customFormat="1" ht="12.75" customHeight="1">
      <c r="A19" s="280" t="s">
        <v>12</v>
      </c>
      <c r="B19" s="290">
        <f t="shared" si="0"/>
        <v>11113.333333333334</v>
      </c>
      <c r="C19" s="297">
        <v>11414</v>
      </c>
      <c r="D19" s="297">
        <v>11224</v>
      </c>
      <c r="E19" s="297">
        <v>10702</v>
      </c>
      <c r="F19" s="297">
        <v>12671</v>
      </c>
      <c r="G19" s="297">
        <v>14078</v>
      </c>
      <c r="H19" s="72">
        <v>11060</v>
      </c>
      <c r="I19" s="101">
        <f t="shared" si="1"/>
        <v>-0.21437704219349341</v>
      </c>
      <c r="J19" s="283"/>
      <c r="K19" s="284"/>
      <c r="R19" s="467"/>
      <c r="S19" s="304" t="s">
        <v>89</v>
      </c>
      <c r="T19" s="305">
        <f t="shared" si="2"/>
        <v>5488.333333333333</v>
      </c>
      <c r="U19" s="306">
        <v>5169</v>
      </c>
      <c r="V19" s="305">
        <v>5894</v>
      </c>
      <c r="W19" s="306">
        <v>5402</v>
      </c>
      <c r="X19" s="307">
        <v>5586</v>
      </c>
      <c r="Y19" s="307">
        <v>5823</v>
      </c>
      <c r="Z19" s="307">
        <v>6207</v>
      </c>
      <c r="AA19" s="366">
        <f t="shared" si="3"/>
        <v>6.5945388974755215E-2</v>
      </c>
      <c r="AB19" s="289"/>
    </row>
    <row r="20" spans="1:28" s="272" customFormat="1" ht="12.75" customHeight="1">
      <c r="A20" s="280" t="s">
        <v>13</v>
      </c>
      <c r="B20" s="290">
        <f t="shared" si="0"/>
        <v>16820.333333333332</v>
      </c>
      <c r="C20" s="297">
        <v>15637</v>
      </c>
      <c r="D20" s="297">
        <v>16809</v>
      </c>
      <c r="E20" s="297">
        <v>18015</v>
      </c>
      <c r="F20" s="297">
        <v>16403</v>
      </c>
      <c r="G20" s="297">
        <v>16073</v>
      </c>
      <c r="H20" s="72">
        <v>15008</v>
      </c>
      <c r="I20" s="101">
        <f t="shared" si="1"/>
        <v>-6.6260187892739353E-2</v>
      </c>
      <c r="J20" s="283"/>
      <c r="K20" s="284"/>
      <c r="R20" s="466" t="s">
        <v>91</v>
      </c>
      <c r="S20" s="298" t="s">
        <v>86</v>
      </c>
      <c r="T20" s="299">
        <f t="shared" si="2"/>
        <v>20905.333333333332</v>
      </c>
      <c r="U20" s="300">
        <v>21364</v>
      </c>
      <c r="V20" s="299">
        <v>20777</v>
      </c>
      <c r="W20" s="300">
        <v>20575</v>
      </c>
      <c r="X20" s="301">
        <v>21692</v>
      </c>
      <c r="Y20" s="301">
        <v>22006</v>
      </c>
      <c r="Z20" s="367">
        <v>18017</v>
      </c>
      <c r="AA20" s="368"/>
      <c r="AB20" s="289"/>
    </row>
    <row r="21" spans="1:28" s="272" customFormat="1" ht="12.95" customHeight="1">
      <c r="A21" s="280" t="s">
        <v>14</v>
      </c>
      <c r="B21" s="290">
        <f t="shared" si="0"/>
        <v>19376.333333333332</v>
      </c>
      <c r="C21" s="297">
        <v>18704</v>
      </c>
      <c r="D21" s="297">
        <v>20115</v>
      </c>
      <c r="E21" s="297">
        <v>19310</v>
      </c>
      <c r="F21" s="297">
        <v>17726</v>
      </c>
      <c r="G21" s="297">
        <v>17437</v>
      </c>
      <c r="H21" s="72">
        <v>15094</v>
      </c>
      <c r="I21" s="101">
        <f t="shared" si="1"/>
        <v>-0.13436944428514075</v>
      </c>
      <c r="J21" s="283"/>
      <c r="K21" s="284"/>
      <c r="R21" s="466"/>
      <c r="S21" s="293" t="s">
        <v>87</v>
      </c>
      <c r="T21" s="294">
        <f t="shared" si="2"/>
        <v>7330.666666666667</v>
      </c>
      <c r="U21" s="295">
        <v>7489</v>
      </c>
      <c r="V21" s="294">
        <v>7460</v>
      </c>
      <c r="W21" s="295">
        <v>7043</v>
      </c>
      <c r="X21" s="302">
        <v>6525</v>
      </c>
      <c r="Y21" s="302">
        <v>5838</v>
      </c>
      <c r="Z21" s="303">
        <v>7327</v>
      </c>
      <c r="AA21" s="369"/>
      <c r="AB21" s="289"/>
    </row>
    <row r="22" spans="1:28" s="272" customFormat="1" ht="12.95" customHeight="1">
      <c r="A22" s="280" t="s">
        <v>15</v>
      </c>
      <c r="B22" s="290">
        <f t="shared" si="0"/>
        <v>17062.333333333332</v>
      </c>
      <c r="C22" s="297">
        <v>16694</v>
      </c>
      <c r="D22" s="297">
        <v>17304</v>
      </c>
      <c r="E22" s="297">
        <v>17189</v>
      </c>
      <c r="F22" s="297">
        <v>20393</v>
      </c>
      <c r="G22" s="297">
        <v>18568</v>
      </c>
      <c r="H22" s="72"/>
      <c r="I22" s="220"/>
      <c r="J22" s="308">
        <f>B22/E22-1</f>
        <v>-7.3690538522699356E-3</v>
      </c>
      <c r="K22" s="284"/>
      <c r="R22" s="466"/>
      <c r="S22" s="293" t="s">
        <v>88</v>
      </c>
      <c r="T22" s="294">
        <f t="shared" si="2"/>
        <v>9318.3333333333339</v>
      </c>
      <c r="U22" s="295">
        <v>9110</v>
      </c>
      <c r="V22" s="294">
        <v>9377</v>
      </c>
      <c r="W22" s="295">
        <v>9468</v>
      </c>
      <c r="X22" s="302">
        <v>9522</v>
      </c>
      <c r="Y22" s="302">
        <v>10321</v>
      </c>
      <c r="Z22" s="303">
        <v>8399</v>
      </c>
      <c r="AA22" s="369"/>
      <c r="AB22" s="289"/>
    </row>
    <row r="23" spans="1:28" s="272" customFormat="1" ht="12.95" customHeight="1">
      <c r="A23" s="280" t="s">
        <v>16</v>
      </c>
      <c r="B23" s="290">
        <f t="shared" si="0"/>
        <v>14181.666666666666</v>
      </c>
      <c r="C23" s="297">
        <v>15581</v>
      </c>
      <c r="D23" s="297">
        <v>13689</v>
      </c>
      <c r="E23" s="297">
        <v>13275</v>
      </c>
      <c r="F23" s="297">
        <v>12759</v>
      </c>
      <c r="G23" s="297">
        <v>13944</v>
      </c>
      <c r="H23" s="72"/>
      <c r="I23" s="220"/>
      <c r="J23" s="283"/>
      <c r="K23" s="284"/>
      <c r="R23" s="467"/>
      <c r="S23" s="304" t="s">
        <v>89</v>
      </c>
      <c r="T23" s="305">
        <f t="shared" si="2"/>
        <v>2899.3333333333335</v>
      </c>
      <c r="U23" s="306">
        <v>2779</v>
      </c>
      <c r="V23" s="305">
        <v>3068</v>
      </c>
      <c r="W23" s="306">
        <v>2851</v>
      </c>
      <c r="X23" s="307">
        <v>2995</v>
      </c>
      <c r="Y23" s="307">
        <v>3060</v>
      </c>
      <c r="Z23" s="370">
        <v>2770</v>
      </c>
      <c r="AA23" s="371"/>
      <c r="AB23" s="289"/>
    </row>
    <row r="24" spans="1:28" ht="14.85" customHeight="1">
      <c r="A24" s="309" t="s">
        <v>49</v>
      </c>
      <c r="B24" s="310"/>
      <c r="C24" s="310">
        <f>SUM(C12:C17)</f>
        <v>95659</v>
      </c>
      <c r="D24" s="310">
        <f t="shared" ref="D24:H24" si="4">SUM(D12:D17)</f>
        <v>96975</v>
      </c>
      <c r="E24" s="310">
        <f t="shared" si="4"/>
        <v>97455</v>
      </c>
      <c r="F24" s="310">
        <f t="shared" si="4"/>
        <v>101766</v>
      </c>
      <c r="G24" s="310">
        <f t="shared" si="4"/>
        <v>99103</v>
      </c>
      <c r="H24" s="310">
        <f t="shared" si="4"/>
        <v>90828</v>
      </c>
      <c r="I24" s="311"/>
      <c r="J24" s="312"/>
      <c r="R24" s="468" t="s">
        <v>92</v>
      </c>
      <c r="S24" s="293" t="s">
        <v>86</v>
      </c>
      <c r="T24" s="294">
        <f t="shared" si="2"/>
        <v>30346.666666666668</v>
      </c>
      <c r="U24" s="295">
        <v>30508</v>
      </c>
      <c r="V24" s="294">
        <v>30953</v>
      </c>
      <c r="W24" s="295">
        <v>29579</v>
      </c>
      <c r="X24" s="302">
        <v>30785</v>
      </c>
      <c r="Y24" s="302">
        <v>29816</v>
      </c>
      <c r="Z24" s="303">
        <v>9135</v>
      </c>
      <c r="AA24" s="313"/>
      <c r="AB24" s="289"/>
    </row>
    <row r="25" spans="1:28">
      <c r="A25" s="309" t="s">
        <v>38</v>
      </c>
      <c r="B25" s="314"/>
      <c r="C25" s="314">
        <f>SUM(C12:C23)</f>
        <v>187380</v>
      </c>
      <c r="D25" s="314">
        <f>SUM(D12:D23)</f>
        <v>188765</v>
      </c>
      <c r="E25" s="314">
        <f>SUM(E12:E23)</f>
        <v>187166</v>
      </c>
      <c r="F25" s="314">
        <f>SUM(F12:F23)</f>
        <v>193378</v>
      </c>
      <c r="G25" s="314">
        <f>SUM(G12:G23)</f>
        <v>190277</v>
      </c>
      <c r="H25" s="315"/>
      <c r="I25" s="316"/>
      <c r="J25" s="283"/>
      <c r="R25" s="467"/>
      <c r="S25" s="293" t="s">
        <v>87</v>
      </c>
      <c r="T25" s="294">
        <f t="shared" si="2"/>
        <v>4531</v>
      </c>
      <c r="U25" s="295">
        <v>4141</v>
      </c>
      <c r="V25" s="294">
        <v>5206</v>
      </c>
      <c r="W25" s="295">
        <v>4246</v>
      </c>
      <c r="X25" s="302">
        <v>3816</v>
      </c>
      <c r="Y25" s="302">
        <v>4644</v>
      </c>
      <c r="Z25" s="303">
        <v>1897</v>
      </c>
      <c r="AA25" s="313"/>
      <c r="AB25" s="289"/>
    </row>
    <row r="26" spans="1:28">
      <c r="A26" s="278" t="s">
        <v>39</v>
      </c>
      <c r="B26" s="290"/>
      <c r="C26" s="317"/>
      <c r="D26" s="317">
        <f>D25/C25-1</f>
        <v>7.3913971608496887E-3</v>
      </c>
      <c r="E26" s="317">
        <f>E25/D25-1</f>
        <v>-8.4708499986756447E-3</v>
      </c>
      <c r="F26" s="317">
        <f>F25/E25-1</f>
        <v>3.3189788743682058E-2</v>
      </c>
      <c r="G26" s="317">
        <f>G25/F25-1</f>
        <v>-1.6035950314927216E-2</v>
      </c>
      <c r="H26" s="317"/>
      <c r="I26" s="317">
        <f>(H12+H13+H14+H15+H16+H17+H18+H19+H20+H21)/(G12+G13+G14+G15+G16+G17+G18+G19+G20+G21)-1</f>
        <v>-9.7169841219535424E-2</v>
      </c>
      <c r="J26" s="283"/>
      <c r="R26" s="467"/>
      <c r="S26" s="293" t="s">
        <v>88</v>
      </c>
      <c r="T26" s="294">
        <f t="shared" si="2"/>
        <v>13582.666666666666</v>
      </c>
      <c r="U26" s="295">
        <v>14182</v>
      </c>
      <c r="V26" s="294">
        <v>12744</v>
      </c>
      <c r="W26" s="295">
        <v>13822</v>
      </c>
      <c r="X26" s="302">
        <v>13969</v>
      </c>
      <c r="Y26" s="302">
        <v>13249</v>
      </c>
      <c r="Z26" s="303">
        <v>3310</v>
      </c>
      <c r="AA26" s="313"/>
      <c r="AB26" s="289"/>
    </row>
    <row r="27" spans="1:28" ht="13.35" customHeight="1">
      <c r="H27" s="283"/>
      <c r="I27" s="283"/>
      <c r="J27" s="283"/>
      <c r="L27" s="264" t="s">
        <v>93</v>
      </c>
      <c r="R27" s="469"/>
      <c r="S27" s="318" t="s">
        <v>89</v>
      </c>
      <c r="T27" s="319">
        <f t="shared" si="2"/>
        <v>2160</v>
      </c>
      <c r="U27" s="320">
        <v>2148</v>
      </c>
      <c r="V27" s="319">
        <v>2205</v>
      </c>
      <c r="W27" s="320">
        <v>2127</v>
      </c>
      <c r="X27" s="321">
        <v>2308</v>
      </c>
      <c r="Y27" s="321">
        <v>2240</v>
      </c>
      <c r="Z27" s="322">
        <v>752</v>
      </c>
      <c r="AA27" s="323"/>
      <c r="AB27" s="289"/>
    </row>
    <row r="28" spans="1:28">
      <c r="A28" s="100" t="s">
        <v>47</v>
      </c>
      <c r="B28" s="215"/>
      <c r="C28" s="215">
        <f>C25/C29</f>
        <v>0.1697507097858956</v>
      </c>
      <c r="D28" s="215">
        <f t="shared" ref="D28:G28" si="5">D25/D29</f>
        <v>0.16731356102714828</v>
      </c>
      <c r="E28" s="215">
        <f t="shared" si="5"/>
        <v>0.16868169155744375</v>
      </c>
      <c r="F28" s="215">
        <f t="shared" si="5"/>
        <v>0.17200530839951042</v>
      </c>
      <c r="G28" s="215">
        <f t="shared" si="5"/>
        <v>0.1824486747140445</v>
      </c>
      <c r="H28" s="324"/>
      <c r="I28" s="65"/>
      <c r="S28" s="264" t="s">
        <v>93</v>
      </c>
      <c r="V28" s="325"/>
      <c r="W28" s="325"/>
    </row>
    <row r="29" spans="1:28">
      <c r="A29" s="100" t="s">
        <v>46</v>
      </c>
      <c r="B29" s="212"/>
      <c r="C29" s="213">
        <v>1103854</v>
      </c>
      <c r="D29" s="213">
        <v>1128211</v>
      </c>
      <c r="E29" s="213">
        <v>1109581</v>
      </c>
      <c r="F29" s="213">
        <v>1124256</v>
      </c>
      <c r="G29" s="213">
        <v>1042907</v>
      </c>
      <c r="H29" s="65"/>
      <c r="Z29" s="325"/>
    </row>
    <row r="30" spans="1:28">
      <c r="A30" s="100" t="s">
        <v>48</v>
      </c>
      <c r="B30" s="214"/>
      <c r="C30" s="215"/>
      <c r="D30" s="215">
        <f>D29/C29-1</f>
        <v>2.2065418071592902E-2</v>
      </c>
      <c r="E30" s="215">
        <f>E29/D29-1</f>
        <v>-1.6512868603479336E-2</v>
      </c>
      <c r="F30" s="215">
        <f>F29/E29-1</f>
        <v>1.3225713129550787E-2</v>
      </c>
      <c r="G30" s="215">
        <f>G29/F29-1</f>
        <v>-7.2358075029174795E-2</v>
      </c>
    </row>
    <row r="31" spans="1:28">
      <c r="A31" s="264" t="s">
        <v>93</v>
      </c>
      <c r="U31" s="326"/>
    </row>
    <row r="32" spans="1:28" ht="15.75" customHeight="1">
      <c r="B32" s="328"/>
      <c r="C32" s="328"/>
      <c r="D32" s="328"/>
      <c r="E32" s="328"/>
      <c r="F32" s="328"/>
      <c r="G32" s="328"/>
      <c r="H32" s="328"/>
      <c r="I32" s="328"/>
      <c r="J32" s="328"/>
      <c r="K32" s="328"/>
      <c r="L32" s="328"/>
      <c r="M32" s="328"/>
      <c r="N32" s="328"/>
      <c r="O32" s="328"/>
      <c r="P32" s="328"/>
      <c r="Q32" s="328"/>
      <c r="R32" s="328"/>
      <c r="S32" s="328"/>
      <c r="T32" s="328"/>
      <c r="V32" s="328"/>
      <c r="W32" s="328"/>
      <c r="X32" s="328"/>
      <c r="Y32" s="328"/>
      <c r="Z32" s="328"/>
      <c r="AA32" s="328"/>
    </row>
    <row r="33" spans="1:31" ht="25.35" customHeight="1">
      <c r="A33" s="327" t="s">
        <v>94</v>
      </c>
      <c r="C33" s="329"/>
      <c r="D33" s="329"/>
      <c r="E33" s="329"/>
      <c r="F33" s="329"/>
      <c r="G33" s="329"/>
      <c r="H33" s="329"/>
      <c r="I33" s="329"/>
      <c r="J33" s="329"/>
      <c r="K33" s="329"/>
      <c r="L33" s="329"/>
      <c r="M33" s="329"/>
      <c r="N33" s="329"/>
      <c r="O33" s="329"/>
      <c r="P33" s="329"/>
      <c r="Q33" s="329"/>
      <c r="R33" s="329"/>
      <c r="S33" s="329"/>
      <c r="T33" s="276"/>
    </row>
    <row r="34" spans="1:31" s="272" customFormat="1" ht="18.75">
      <c r="A34" s="330" t="s">
        <v>95</v>
      </c>
      <c r="B34" s="331"/>
      <c r="C34" s="270"/>
      <c r="D34" s="270"/>
      <c r="E34" s="270"/>
      <c r="F34" s="270"/>
      <c r="G34" s="270"/>
      <c r="H34" s="270"/>
      <c r="I34" s="270"/>
      <c r="J34" s="270"/>
      <c r="R34" s="330" t="s">
        <v>96</v>
      </c>
      <c r="S34" s="331"/>
      <c r="T34" s="331"/>
      <c r="U34" s="270"/>
      <c r="V34" s="270"/>
      <c r="W34" s="270"/>
      <c r="X34" s="270"/>
      <c r="Y34" s="270"/>
      <c r="Z34" s="270"/>
      <c r="AA34" s="270"/>
      <c r="AB34" s="264"/>
      <c r="AC34" s="264"/>
    </row>
    <row r="35" spans="1:31" s="272" customFormat="1" ht="12.75" customHeight="1">
      <c r="A35" s="332" t="s">
        <v>45</v>
      </c>
      <c r="B35" s="330"/>
      <c r="C35" s="330"/>
      <c r="D35" s="333">
        <f>D51/D$25</f>
        <v>0.34349058352978573</v>
      </c>
      <c r="E35" s="333">
        <f>E51/E$25</f>
        <v>0.35145806396460894</v>
      </c>
      <c r="F35" s="333">
        <f>F51/F$25</f>
        <v>0.34486342810454135</v>
      </c>
      <c r="G35" s="333">
        <f>G51/G$25</f>
        <v>0.35024201558780094</v>
      </c>
      <c r="H35" s="278"/>
      <c r="K35" s="462"/>
      <c r="L35" s="462"/>
      <c r="M35" s="462"/>
      <c r="N35" s="462"/>
      <c r="O35" s="462"/>
      <c r="P35" s="462"/>
      <c r="Q35" s="334"/>
      <c r="R35" s="332" t="s">
        <v>45</v>
      </c>
      <c r="S35" s="330"/>
      <c r="T35" s="333">
        <f>T51/C$25</f>
        <v>6.4249119436439323E-2</v>
      </c>
      <c r="U35" s="333">
        <f>U51/D$25</f>
        <v>6.1044155431356446E-2</v>
      </c>
      <c r="V35" s="333">
        <f>V51/E$25</f>
        <v>6.2928095914856333E-2</v>
      </c>
      <c r="W35" s="333">
        <f>W51/F$25</f>
        <v>6.7096567344785862E-2</v>
      </c>
      <c r="X35" s="333">
        <f>X51/G$25</f>
        <v>6.6629177462331227E-2</v>
      </c>
      <c r="AB35" s="264"/>
      <c r="AC35" s="264"/>
    </row>
    <row r="36" spans="1:31" s="272" customFormat="1" ht="14.85" customHeight="1">
      <c r="A36" s="459" t="s">
        <v>84</v>
      </c>
      <c r="B36" s="461" t="s">
        <v>43</v>
      </c>
      <c r="C36" s="463">
        <v>2018</v>
      </c>
      <c r="D36" s="457">
        <v>2019</v>
      </c>
      <c r="E36" s="457">
        <v>2020</v>
      </c>
      <c r="F36" s="457">
        <v>2021</v>
      </c>
      <c r="G36" s="457">
        <v>2022</v>
      </c>
      <c r="H36" s="457">
        <v>2023</v>
      </c>
      <c r="I36" s="455" t="s">
        <v>44</v>
      </c>
      <c r="J36" s="279"/>
      <c r="L36" s="335"/>
      <c r="R36" s="459" t="s">
        <v>84</v>
      </c>
      <c r="S36" s="461" t="s">
        <v>43</v>
      </c>
      <c r="T36" s="457">
        <v>2018</v>
      </c>
      <c r="U36" s="457">
        <v>2019</v>
      </c>
      <c r="V36" s="457">
        <v>2020</v>
      </c>
      <c r="W36" s="457">
        <v>2021</v>
      </c>
      <c r="X36" s="457">
        <v>2022</v>
      </c>
      <c r="Y36" s="457">
        <v>2023</v>
      </c>
      <c r="Z36" s="455" t="s">
        <v>44</v>
      </c>
      <c r="AA36" s="279"/>
      <c r="AB36" s="279"/>
      <c r="AC36" s="279"/>
      <c r="AD36" s="264"/>
      <c r="AE36" s="264"/>
    </row>
    <row r="37" spans="1:31" s="272" customFormat="1" ht="20.85" customHeight="1">
      <c r="A37" s="460"/>
      <c r="B37" s="458"/>
      <c r="C37" s="464"/>
      <c r="D37" s="458"/>
      <c r="E37" s="458"/>
      <c r="F37" s="458"/>
      <c r="G37" s="458"/>
      <c r="H37" s="458"/>
      <c r="I37" s="456"/>
      <c r="J37" s="279"/>
      <c r="R37" s="460"/>
      <c r="S37" s="458"/>
      <c r="T37" s="458"/>
      <c r="U37" s="458"/>
      <c r="V37" s="458"/>
      <c r="W37" s="458"/>
      <c r="X37" s="458"/>
      <c r="Y37" s="458"/>
      <c r="Z37" s="456"/>
      <c r="AA37" s="279"/>
      <c r="AB37" s="279"/>
      <c r="AC37" s="279"/>
      <c r="AD37" s="264"/>
      <c r="AE37" s="264"/>
    </row>
    <row r="38" spans="1:31" s="272" customFormat="1">
      <c r="A38" s="336" t="s">
        <v>5</v>
      </c>
      <c r="B38" s="281">
        <f>AVERAGE(C38:E38)</f>
        <v>5806</v>
      </c>
      <c r="C38" s="291">
        <v>5977</v>
      </c>
      <c r="D38" s="291">
        <v>5280</v>
      </c>
      <c r="E38" s="291">
        <v>6161</v>
      </c>
      <c r="F38" s="291">
        <v>4815</v>
      </c>
      <c r="G38" s="282">
        <v>4324</v>
      </c>
      <c r="H38" s="72">
        <v>4569</v>
      </c>
      <c r="I38" s="101">
        <f>H38/G38-1</f>
        <v>5.6660499537465325E-2</v>
      </c>
      <c r="J38" s="337"/>
      <c r="K38" s="335"/>
      <c r="N38" s="289"/>
      <c r="O38" s="289"/>
      <c r="P38" s="289"/>
      <c r="R38" s="336" t="s">
        <v>5</v>
      </c>
      <c r="S38" s="281">
        <f>AVERAGE(T38:V38)</f>
        <v>1222</v>
      </c>
      <c r="T38" s="291">
        <v>1332</v>
      </c>
      <c r="U38" s="297">
        <v>1164</v>
      </c>
      <c r="V38" s="291">
        <v>1170</v>
      </c>
      <c r="W38" s="291">
        <v>1229</v>
      </c>
      <c r="X38" s="292">
        <v>1236</v>
      </c>
      <c r="Y38" s="72">
        <v>1131</v>
      </c>
      <c r="Z38" s="101">
        <f>Y38/X38-1</f>
        <v>-8.4951456310679574E-2</v>
      </c>
      <c r="AA38" s="338"/>
      <c r="AB38" s="338"/>
      <c r="AC38" s="283"/>
      <c r="AD38" s="264"/>
      <c r="AE38" s="264"/>
    </row>
    <row r="39" spans="1:31" s="272" customFormat="1">
      <c r="A39" s="336" t="s">
        <v>6</v>
      </c>
      <c r="B39" s="291">
        <f t="shared" ref="B39:B49" si="6">AVERAGE(C39:E39)</f>
        <v>5574.333333333333</v>
      </c>
      <c r="C39" s="291">
        <v>5173</v>
      </c>
      <c r="D39" s="291">
        <v>5646</v>
      </c>
      <c r="E39" s="291">
        <v>5904</v>
      </c>
      <c r="F39" s="291">
        <v>6432</v>
      </c>
      <c r="G39" s="291">
        <v>6993</v>
      </c>
      <c r="H39" s="72">
        <v>5627</v>
      </c>
      <c r="I39" s="101">
        <f t="shared" ref="I39:I47" si="7">H39/G39-1</f>
        <v>-0.1953381953381953</v>
      </c>
      <c r="J39" s="337"/>
      <c r="K39" s="335"/>
      <c r="N39" s="289"/>
      <c r="O39" s="289"/>
      <c r="P39" s="289"/>
      <c r="R39" s="336" t="s">
        <v>6</v>
      </c>
      <c r="S39" s="291">
        <f t="shared" ref="S39:S49" si="8">AVERAGE(T39:V39)</f>
        <v>848.33333333333337</v>
      </c>
      <c r="T39" s="291">
        <v>756</v>
      </c>
      <c r="U39" s="297">
        <v>799</v>
      </c>
      <c r="V39" s="291">
        <v>990</v>
      </c>
      <c r="W39" s="291">
        <v>1067</v>
      </c>
      <c r="X39" s="292">
        <v>994</v>
      </c>
      <c r="Y39" s="72">
        <v>795</v>
      </c>
      <c r="Z39" s="101">
        <f t="shared" ref="Z39:Z47" si="9">Y39/X39-1</f>
        <v>-0.2002012072434608</v>
      </c>
      <c r="AA39" s="338"/>
      <c r="AB39" s="338"/>
      <c r="AC39" s="283"/>
      <c r="AD39" s="264"/>
      <c r="AE39" s="264"/>
    </row>
    <row r="40" spans="1:31" s="272" customFormat="1">
      <c r="A40" s="336" t="s">
        <v>7</v>
      </c>
      <c r="B40" s="291">
        <f t="shared" si="6"/>
        <v>7309.333333333333</v>
      </c>
      <c r="C40" s="291">
        <v>6594</v>
      </c>
      <c r="D40" s="291">
        <v>7006</v>
      </c>
      <c r="E40" s="291">
        <v>8328</v>
      </c>
      <c r="F40" s="291">
        <v>8674</v>
      </c>
      <c r="G40" s="291">
        <v>8122</v>
      </c>
      <c r="H40" s="72">
        <v>6196</v>
      </c>
      <c r="I40" s="101">
        <f t="shared" si="7"/>
        <v>-0.23713371090864321</v>
      </c>
      <c r="J40" s="337"/>
      <c r="K40" s="335"/>
      <c r="N40" s="289"/>
      <c r="O40" s="289"/>
      <c r="P40" s="289"/>
      <c r="R40" s="336" t="s">
        <v>7</v>
      </c>
      <c r="S40" s="291">
        <f t="shared" si="8"/>
        <v>972</v>
      </c>
      <c r="T40" s="291">
        <v>1141</v>
      </c>
      <c r="U40" s="297">
        <v>827</v>
      </c>
      <c r="V40" s="291">
        <v>948</v>
      </c>
      <c r="W40" s="291">
        <v>1344</v>
      </c>
      <c r="X40" s="292">
        <v>1122</v>
      </c>
      <c r="Y40" s="72">
        <v>824</v>
      </c>
      <c r="Z40" s="101">
        <f t="shared" si="9"/>
        <v>-0.26559714795008915</v>
      </c>
      <c r="AA40" s="338"/>
      <c r="AB40" s="338"/>
      <c r="AC40" s="283"/>
      <c r="AD40" s="264"/>
      <c r="AE40" s="264"/>
    </row>
    <row r="41" spans="1:31" s="272" customFormat="1">
      <c r="A41" s="336" t="s">
        <v>8</v>
      </c>
      <c r="B41" s="291">
        <f>AVERAGE(C41:E41)</f>
        <v>6305.333333333333</v>
      </c>
      <c r="C41" s="291">
        <v>6227</v>
      </c>
      <c r="D41" s="291">
        <v>7018</v>
      </c>
      <c r="E41" s="291">
        <v>5671</v>
      </c>
      <c r="F41" s="291">
        <v>6985</v>
      </c>
      <c r="G41" s="297">
        <v>6319</v>
      </c>
      <c r="H41" s="72">
        <v>5677</v>
      </c>
      <c r="I41" s="101">
        <f t="shared" si="7"/>
        <v>-0.10159835416996366</v>
      </c>
      <c r="J41" s="337"/>
      <c r="K41" s="335"/>
      <c r="N41" s="289"/>
      <c r="O41" s="289"/>
      <c r="P41" s="289"/>
      <c r="R41" s="336" t="s">
        <v>8</v>
      </c>
      <c r="S41" s="291">
        <f t="shared" si="8"/>
        <v>959</v>
      </c>
      <c r="T41" s="291">
        <v>958</v>
      </c>
      <c r="U41" s="297">
        <v>923</v>
      </c>
      <c r="V41" s="291">
        <v>996</v>
      </c>
      <c r="W41" s="291">
        <v>1086</v>
      </c>
      <c r="X41" s="292">
        <v>1186</v>
      </c>
      <c r="Y41" s="72">
        <v>959</v>
      </c>
      <c r="Z41" s="101">
        <f t="shared" si="9"/>
        <v>-0.19139966273187181</v>
      </c>
      <c r="AA41" s="338"/>
      <c r="AB41" s="338"/>
      <c r="AC41" s="283"/>
      <c r="AD41" s="264"/>
      <c r="AE41" s="264"/>
    </row>
    <row r="42" spans="1:31" s="272" customFormat="1">
      <c r="A42" s="336" t="s">
        <v>9</v>
      </c>
      <c r="B42" s="291">
        <f t="shared" si="6"/>
        <v>5225</v>
      </c>
      <c r="C42" s="291">
        <v>5338</v>
      </c>
      <c r="D42" s="291">
        <v>5354</v>
      </c>
      <c r="E42" s="291">
        <v>4983</v>
      </c>
      <c r="F42" s="291">
        <v>5252</v>
      </c>
      <c r="G42" s="297">
        <v>5471</v>
      </c>
      <c r="H42" s="72">
        <v>5597</v>
      </c>
      <c r="I42" s="101">
        <f t="shared" si="7"/>
        <v>2.3030524584171097E-2</v>
      </c>
      <c r="J42" s="337"/>
      <c r="K42" s="335"/>
      <c r="N42" s="289"/>
      <c r="O42" s="289"/>
      <c r="P42" s="289"/>
      <c r="R42" s="336" t="s">
        <v>9</v>
      </c>
      <c r="S42" s="291">
        <f t="shared" si="8"/>
        <v>1080.6666666666667</v>
      </c>
      <c r="T42" s="291">
        <v>1021</v>
      </c>
      <c r="U42" s="297">
        <v>1227</v>
      </c>
      <c r="V42" s="291">
        <v>994</v>
      </c>
      <c r="W42" s="291">
        <v>1035</v>
      </c>
      <c r="X42" s="292">
        <v>1244</v>
      </c>
      <c r="Y42" s="72">
        <v>1064</v>
      </c>
      <c r="Z42" s="101">
        <f t="shared" si="9"/>
        <v>-0.14469453376205788</v>
      </c>
      <c r="AA42" s="339"/>
      <c r="AB42" s="339"/>
      <c r="AC42" s="283"/>
      <c r="AD42" s="264"/>
      <c r="AE42" s="264"/>
    </row>
    <row r="43" spans="1:31" s="272" customFormat="1">
      <c r="A43" s="336" t="s">
        <v>10</v>
      </c>
      <c r="B43" s="291">
        <f t="shared" si="6"/>
        <v>4277</v>
      </c>
      <c r="C43" s="291">
        <v>4049</v>
      </c>
      <c r="D43" s="291">
        <v>3889</v>
      </c>
      <c r="E43" s="291">
        <v>4893</v>
      </c>
      <c r="F43" s="291">
        <v>4920</v>
      </c>
      <c r="G43" s="297">
        <v>5060</v>
      </c>
      <c r="H43" s="72">
        <v>4590</v>
      </c>
      <c r="I43" s="101">
        <f t="shared" si="7"/>
        <v>-9.2885375494071165E-2</v>
      </c>
      <c r="J43" s="337"/>
      <c r="K43" s="335"/>
      <c r="N43" s="289"/>
      <c r="O43" s="289"/>
      <c r="P43" s="289"/>
      <c r="R43" s="336" t="s">
        <v>10</v>
      </c>
      <c r="S43" s="291">
        <f t="shared" si="8"/>
        <v>1052</v>
      </c>
      <c r="T43" s="291">
        <v>1107</v>
      </c>
      <c r="U43" s="297">
        <v>913</v>
      </c>
      <c r="V43" s="291">
        <v>1136</v>
      </c>
      <c r="W43" s="291">
        <v>1050</v>
      </c>
      <c r="X43" s="292">
        <v>1119</v>
      </c>
      <c r="Y43" s="72">
        <v>1027</v>
      </c>
      <c r="Z43" s="101">
        <f t="shared" si="9"/>
        <v>-8.2216264521894566E-2</v>
      </c>
      <c r="AA43" s="339"/>
      <c r="AB43" s="339"/>
      <c r="AC43" s="283"/>
      <c r="AD43" s="264"/>
      <c r="AE43" s="264"/>
    </row>
    <row r="44" spans="1:31" s="278" customFormat="1" ht="12.95" customHeight="1">
      <c r="A44" s="336" t="s">
        <v>11</v>
      </c>
      <c r="B44" s="291">
        <f t="shared" si="6"/>
        <v>4240.666666666667</v>
      </c>
      <c r="C44" s="291">
        <v>4600</v>
      </c>
      <c r="D44" s="291">
        <v>4510</v>
      </c>
      <c r="E44" s="291">
        <v>3612</v>
      </c>
      <c r="F44" s="291">
        <v>3268</v>
      </c>
      <c r="G44" s="297">
        <v>3433</v>
      </c>
      <c r="H44" s="72">
        <v>2971</v>
      </c>
      <c r="I44" s="101">
        <f t="shared" si="7"/>
        <v>-0.13457617244392661</v>
      </c>
      <c r="J44" s="337"/>
      <c r="K44" s="335"/>
      <c r="N44" s="289"/>
      <c r="O44" s="289"/>
      <c r="P44" s="289"/>
      <c r="R44" s="336" t="s">
        <v>11</v>
      </c>
      <c r="S44" s="291">
        <f t="shared" si="8"/>
        <v>848.66666666666663</v>
      </c>
      <c r="T44" s="291">
        <v>1077</v>
      </c>
      <c r="U44" s="297">
        <v>773</v>
      </c>
      <c r="V44" s="291">
        <v>696</v>
      </c>
      <c r="W44" s="291">
        <v>850</v>
      </c>
      <c r="X44" s="292">
        <v>748</v>
      </c>
      <c r="Y44" s="72">
        <v>641</v>
      </c>
      <c r="Z44" s="101">
        <f t="shared" si="9"/>
        <v>-0.14304812834224601</v>
      </c>
      <c r="AA44" s="339"/>
      <c r="AB44" s="339"/>
      <c r="AC44" s="283"/>
      <c r="AD44" s="264"/>
      <c r="AE44" s="264"/>
    </row>
    <row r="45" spans="1:31" s="272" customFormat="1" ht="12.95" customHeight="1">
      <c r="A45" s="336" t="s">
        <v>12</v>
      </c>
      <c r="B45" s="291">
        <f t="shared" si="6"/>
        <v>4015</v>
      </c>
      <c r="C45" s="291">
        <v>4209</v>
      </c>
      <c r="D45" s="291">
        <v>4156</v>
      </c>
      <c r="E45" s="291">
        <v>3680</v>
      </c>
      <c r="F45" s="291">
        <v>4244</v>
      </c>
      <c r="G45" s="297">
        <v>4947</v>
      </c>
      <c r="H45" s="72">
        <v>3568</v>
      </c>
      <c r="I45" s="101">
        <f t="shared" si="7"/>
        <v>-0.27875480088942794</v>
      </c>
      <c r="J45" s="337"/>
      <c r="K45" s="335"/>
      <c r="N45" s="289"/>
      <c r="O45" s="289"/>
      <c r="P45" s="289"/>
      <c r="R45" s="336" t="s">
        <v>12</v>
      </c>
      <c r="S45" s="291">
        <f t="shared" si="8"/>
        <v>557</v>
      </c>
      <c r="T45" s="291">
        <v>587</v>
      </c>
      <c r="U45" s="297">
        <v>532</v>
      </c>
      <c r="V45" s="291">
        <v>552</v>
      </c>
      <c r="W45" s="291">
        <v>719</v>
      </c>
      <c r="X45" s="292">
        <v>750</v>
      </c>
      <c r="Y45" s="72">
        <v>558</v>
      </c>
      <c r="Z45" s="101">
        <f t="shared" si="9"/>
        <v>-0.25600000000000001</v>
      </c>
      <c r="AA45" s="339"/>
      <c r="AB45" s="339"/>
      <c r="AC45" s="283"/>
      <c r="AD45" s="264"/>
      <c r="AE45" s="264"/>
    </row>
    <row r="46" spans="1:31" s="272" customFormat="1" ht="12.95" customHeight="1">
      <c r="A46" s="336" t="s">
        <v>13</v>
      </c>
      <c r="B46" s="291">
        <f t="shared" si="6"/>
        <v>5486</v>
      </c>
      <c r="C46" s="291">
        <v>5344</v>
      </c>
      <c r="D46" s="291">
        <v>4952</v>
      </c>
      <c r="E46" s="291">
        <v>6162</v>
      </c>
      <c r="F46" s="291">
        <v>4703</v>
      </c>
      <c r="G46" s="297">
        <v>5195</v>
      </c>
      <c r="H46" s="72">
        <v>5077</v>
      </c>
      <c r="I46" s="101">
        <f t="shared" si="7"/>
        <v>-2.2714148219441732E-2</v>
      </c>
      <c r="J46" s="337"/>
      <c r="K46" s="335"/>
      <c r="N46" s="289"/>
      <c r="O46" s="289"/>
      <c r="P46" s="289"/>
      <c r="R46" s="336" t="s">
        <v>13</v>
      </c>
      <c r="S46" s="291">
        <f t="shared" si="8"/>
        <v>1076.3333333333333</v>
      </c>
      <c r="T46" s="291">
        <v>1045</v>
      </c>
      <c r="U46" s="297">
        <v>1101</v>
      </c>
      <c r="V46" s="291">
        <v>1083</v>
      </c>
      <c r="W46" s="291">
        <v>1072</v>
      </c>
      <c r="X46" s="292">
        <v>1087</v>
      </c>
      <c r="Y46" s="72">
        <v>742</v>
      </c>
      <c r="Z46" s="101">
        <f t="shared" si="9"/>
        <v>-0.31738730450781971</v>
      </c>
      <c r="AA46" s="339"/>
      <c r="AB46" s="339"/>
      <c r="AC46" s="283"/>
      <c r="AD46" s="264"/>
      <c r="AE46" s="264"/>
    </row>
    <row r="47" spans="1:31" s="272" customFormat="1" ht="12.95" customHeight="1">
      <c r="A47" s="336" t="s">
        <v>14</v>
      </c>
      <c r="B47" s="291">
        <f t="shared" si="6"/>
        <v>6880.333333333333</v>
      </c>
      <c r="C47" s="291">
        <v>6656</v>
      </c>
      <c r="D47" s="291">
        <v>7214</v>
      </c>
      <c r="E47" s="291">
        <v>6771</v>
      </c>
      <c r="F47" s="291">
        <v>6531</v>
      </c>
      <c r="G47" s="297">
        <v>5816</v>
      </c>
      <c r="H47" s="72">
        <v>5521</v>
      </c>
      <c r="I47" s="101">
        <f t="shared" si="7"/>
        <v>-5.072214580467671E-2</v>
      </c>
      <c r="J47" s="337"/>
      <c r="K47" s="335"/>
      <c r="N47" s="289"/>
      <c r="O47" s="289"/>
      <c r="P47" s="289"/>
      <c r="R47" s="336" t="s">
        <v>14</v>
      </c>
      <c r="S47" s="291">
        <f t="shared" si="8"/>
        <v>1095.6666666666667</v>
      </c>
      <c r="T47" s="291">
        <v>1107</v>
      </c>
      <c r="U47" s="297">
        <v>1225</v>
      </c>
      <c r="V47" s="291">
        <v>955</v>
      </c>
      <c r="W47" s="291">
        <v>1122</v>
      </c>
      <c r="X47" s="292">
        <v>1104</v>
      </c>
      <c r="Y47" s="72">
        <v>744</v>
      </c>
      <c r="Z47" s="101">
        <f t="shared" si="9"/>
        <v>-0.32608695652173914</v>
      </c>
      <c r="AA47" s="339"/>
      <c r="AB47" s="339"/>
      <c r="AC47" s="283"/>
      <c r="AD47" s="264"/>
      <c r="AE47" s="264"/>
    </row>
    <row r="48" spans="1:31" s="272" customFormat="1" ht="12.95" customHeight="1">
      <c r="A48" s="336" t="s">
        <v>15</v>
      </c>
      <c r="B48" s="291">
        <f t="shared" si="6"/>
        <v>5220.333333333333</v>
      </c>
      <c r="C48" s="291">
        <v>4906</v>
      </c>
      <c r="D48" s="291">
        <v>5621</v>
      </c>
      <c r="E48" s="291">
        <v>5134</v>
      </c>
      <c r="F48" s="291">
        <v>6678</v>
      </c>
      <c r="G48" s="297">
        <v>5850</v>
      </c>
      <c r="H48" s="72"/>
      <c r="I48" s="220"/>
      <c r="J48" s="337"/>
      <c r="K48" s="335"/>
      <c r="N48" s="289"/>
      <c r="O48" s="289"/>
      <c r="P48" s="289"/>
      <c r="R48" s="336" t="s">
        <v>15</v>
      </c>
      <c r="S48" s="291">
        <f t="shared" si="8"/>
        <v>1126.6666666666667</v>
      </c>
      <c r="T48" s="291">
        <v>1014</v>
      </c>
      <c r="U48" s="297">
        <v>1021</v>
      </c>
      <c r="V48" s="291">
        <v>1345</v>
      </c>
      <c r="W48" s="291">
        <v>1297</v>
      </c>
      <c r="X48" s="292">
        <v>1251</v>
      </c>
      <c r="Y48" s="72"/>
      <c r="Z48" s="220"/>
      <c r="AA48" s="339"/>
      <c r="AB48" s="339"/>
      <c r="AC48" s="283"/>
      <c r="AD48" s="264"/>
      <c r="AE48" s="264"/>
    </row>
    <row r="49" spans="1:31" s="272" customFormat="1" ht="12.95" customHeight="1">
      <c r="A49" s="340" t="s">
        <v>16</v>
      </c>
      <c r="B49" s="291">
        <f t="shared" si="6"/>
        <v>4267.666666666667</v>
      </c>
      <c r="C49" s="341">
        <v>4128</v>
      </c>
      <c r="D49" s="291">
        <v>4193</v>
      </c>
      <c r="E49" s="291">
        <v>4482</v>
      </c>
      <c r="F49" s="291">
        <v>4187</v>
      </c>
      <c r="G49" s="297">
        <v>5113</v>
      </c>
      <c r="H49" s="72"/>
      <c r="I49" s="220"/>
      <c r="J49" s="337"/>
      <c r="K49" s="335"/>
      <c r="N49" s="289"/>
      <c r="O49" s="289"/>
      <c r="P49" s="289"/>
      <c r="R49" s="340" t="s">
        <v>16</v>
      </c>
      <c r="S49" s="291">
        <f t="shared" si="8"/>
        <v>941.66666666666663</v>
      </c>
      <c r="T49" s="291">
        <v>894</v>
      </c>
      <c r="U49" s="297">
        <v>1018</v>
      </c>
      <c r="V49" s="291">
        <v>913</v>
      </c>
      <c r="W49" s="291">
        <v>1104</v>
      </c>
      <c r="X49" s="292">
        <v>837</v>
      </c>
      <c r="Y49" s="72"/>
      <c r="Z49" s="220"/>
      <c r="AA49" s="339"/>
      <c r="AB49" s="339"/>
      <c r="AC49" s="283"/>
      <c r="AD49" s="264"/>
      <c r="AE49" s="264"/>
    </row>
    <row r="50" spans="1:31" s="272" customFormat="1" ht="12.95" customHeight="1">
      <c r="A50" s="309" t="s">
        <v>49</v>
      </c>
      <c r="B50" s="310"/>
      <c r="C50" s="310">
        <f>SUM(C38:C43)</f>
        <v>33358</v>
      </c>
      <c r="D50" s="310">
        <f t="shared" ref="D50:H50" si="10">SUM(D38:D43)</f>
        <v>34193</v>
      </c>
      <c r="E50" s="310">
        <f t="shared" si="10"/>
        <v>35940</v>
      </c>
      <c r="F50" s="310">
        <f t="shared" si="10"/>
        <v>37078</v>
      </c>
      <c r="G50" s="310">
        <f t="shared" si="10"/>
        <v>36289</v>
      </c>
      <c r="H50" s="310">
        <f t="shared" si="10"/>
        <v>32256</v>
      </c>
      <c r="I50" s="311"/>
      <c r="J50" s="312"/>
      <c r="K50" s="312"/>
      <c r="L50" s="312"/>
      <c r="M50" s="312"/>
      <c r="N50" s="312"/>
      <c r="R50" s="309" t="s">
        <v>49</v>
      </c>
      <c r="S50" s="310"/>
      <c r="T50" s="310">
        <f>SUM(T38:T43)</f>
        <v>6315</v>
      </c>
      <c r="U50" s="310">
        <f t="shared" ref="U50:Y50" si="11">SUM(U38:U43)</f>
        <v>5853</v>
      </c>
      <c r="V50" s="310">
        <f t="shared" si="11"/>
        <v>6234</v>
      </c>
      <c r="W50" s="310">
        <f t="shared" si="11"/>
        <v>6811</v>
      </c>
      <c r="X50" s="310">
        <f t="shared" si="11"/>
        <v>6901</v>
      </c>
      <c r="Y50" s="310">
        <f t="shared" si="11"/>
        <v>5800</v>
      </c>
      <c r="Z50" s="311"/>
      <c r="AA50" s="342"/>
      <c r="AB50" s="342"/>
      <c r="AC50" s="343"/>
      <c r="AD50" s="264"/>
      <c r="AE50" s="264"/>
    </row>
    <row r="51" spans="1:31" s="272" customFormat="1" ht="12.95" customHeight="1">
      <c r="A51" s="309" t="s">
        <v>38</v>
      </c>
      <c r="B51" s="314"/>
      <c r="C51" s="314">
        <f>SUM(C38:C49)</f>
        <v>63201</v>
      </c>
      <c r="D51" s="314">
        <f>SUM(D38:D49)</f>
        <v>64839</v>
      </c>
      <c r="E51" s="314">
        <f>SUM(E38:E49)</f>
        <v>65781</v>
      </c>
      <c r="F51" s="314">
        <f>SUM(F38:F49)</f>
        <v>66689</v>
      </c>
      <c r="G51" s="314">
        <f>SUM(G38:G49)</f>
        <v>66643</v>
      </c>
      <c r="H51" s="315"/>
      <c r="I51" s="316"/>
      <c r="J51" s="312"/>
      <c r="K51" s="312"/>
      <c r="L51" s="312"/>
      <c r="M51" s="312"/>
      <c r="N51" s="312"/>
      <c r="R51" s="309" t="s">
        <v>38</v>
      </c>
      <c r="S51" s="314"/>
      <c r="T51" s="314">
        <f>SUM(T38:T49)</f>
        <v>12039</v>
      </c>
      <c r="U51" s="314">
        <f>SUM(U38:U49)</f>
        <v>11523</v>
      </c>
      <c r="V51" s="314">
        <f>SUM(V38:V49)</f>
        <v>11778</v>
      </c>
      <c r="W51" s="314">
        <f>SUM(W38:W49)</f>
        <v>12975</v>
      </c>
      <c r="X51" s="314">
        <f>SUM(X38:X49)</f>
        <v>12678</v>
      </c>
      <c r="Y51" s="315"/>
      <c r="Z51" s="316"/>
      <c r="AA51" s="339"/>
      <c r="AB51" s="339"/>
      <c r="AC51" s="343"/>
      <c r="AD51" s="264"/>
      <c r="AE51" s="264"/>
    </row>
    <row r="52" spans="1:31" s="272" customFormat="1" ht="12.95" customHeight="1">
      <c r="A52" s="278" t="s">
        <v>39</v>
      </c>
      <c r="B52" s="290"/>
      <c r="C52" s="317"/>
      <c r="D52" s="317">
        <f>D51/C51-1</f>
        <v>2.5917311434945578E-2</v>
      </c>
      <c r="E52" s="317">
        <f>E51/D51-1</f>
        <v>1.452829315689641E-2</v>
      </c>
      <c r="F52" s="317">
        <f>F51/E51-1</f>
        <v>1.3803377875070355E-2</v>
      </c>
      <c r="G52" s="317">
        <f>G51/F51-1</f>
        <v>-6.8976892740935103E-4</v>
      </c>
      <c r="H52" s="317"/>
      <c r="I52" s="317">
        <f>(H38+H39+H40+H41+H42+H43+H44+H45+H46+H47)/(G38+G39+G40+G41+G42+G43+G44+G45+G46+G47)-1</f>
        <v>-0.11291307471264367</v>
      </c>
      <c r="J52" s="312"/>
      <c r="K52" s="312"/>
      <c r="L52" s="312"/>
      <c r="M52" s="312"/>
      <c r="N52" s="312"/>
      <c r="R52" s="278" t="s">
        <v>39</v>
      </c>
      <c r="S52" s="290"/>
      <c r="T52" s="290"/>
      <c r="U52" s="317">
        <f>U51/T51-1</f>
        <v>-4.2860702716172483E-2</v>
      </c>
      <c r="V52" s="317">
        <f>V51/U51-1</f>
        <v>2.2129653736006283E-2</v>
      </c>
      <c r="W52" s="317">
        <f>W51/V51-1</f>
        <v>0.10163015792154861</v>
      </c>
      <c r="X52" s="317">
        <f>X51/W51-1</f>
        <v>-2.2890173410404668E-2</v>
      </c>
      <c r="Y52" s="283"/>
      <c r="Z52" s="317">
        <f>(Y38+Y39+Y40+Y41+Y42+Y43+Y44+Y45+Y46+Y47)/(X38+X39+X40+X41+X42+X43+X44+X45+X46+X47)-1</f>
        <v>-0.19877242681775265</v>
      </c>
      <c r="AA52" s="283"/>
      <c r="AB52" s="343"/>
      <c r="AC52" s="264"/>
      <c r="AD52" s="264"/>
    </row>
    <row r="53" spans="1:31">
      <c r="A53" s="264" t="s">
        <v>93</v>
      </c>
      <c r="B53" s="272"/>
      <c r="C53" s="272"/>
      <c r="D53" s="272"/>
      <c r="E53" s="272"/>
      <c r="F53" s="272"/>
      <c r="G53" s="272"/>
      <c r="H53" s="272"/>
      <c r="I53" s="272"/>
      <c r="J53" s="312"/>
      <c r="K53" s="312"/>
      <c r="L53" s="312"/>
      <c r="M53" s="312"/>
      <c r="N53" s="312"/>
      <c r="R53" s="264" t="s">
        <v>93</v>
      </c>
    </row>
    <row r="54" spans="1:31">
      <c r="B54" s="278"/>
      <c r="J54" s="312"/>
      <c r="K54" s="312"/>
      <c r="L54" s="312"/>
      <c r="M54" s="312"/>
      <c r="N54" s="312"/>
    </row>
    <row r="55" spans="1:31" s="272" customFormat="1" ht="18.75">
      <c r="A55" s="330" t="s">
        <v>97</v>
      </c>
      <c r="B55" s="331"/>
      <c r="C55" s="270"/>
      <c r="D55" s="270"/>
      <c r="E55" s="270"/>
      <c r="F55" s="270"/>
      <c r="G55" s="270"/>
      <c r="H55" s="270"/>
      <c r="I55" s="270"/>
      <c r="J55" s="312"/>
      <c r="K55" s="312"/>
      <c r="L55" s="312"/>
      <c r="M55" s="312"/>
      <c r="N55" s="312"/>
      <c r="R55" s="330" t="s">
        <v>98</v>
      </c>
      <c r="S55" s="331"/>
      <c r="T55" s="331"/>
      <c r="U55" s="270"/>
      <c r="V55" s="270"/>
      <c r="W55" s="270"/>
      <c r="X55" s="270"/>
      <c r="Y55" s="270"/>
      <c r="Z55" s="270"/>
      <c r="AA55" s="270"/>
      <c r="AB55" s="264"/>
      <c r="AC55" s="264"/>
    </row>
    <row r="56" spans="1:31" s="272" customFormat="1" ht="12.75" customHeight="1">
      <c r="A56" s="332" t="s">
        <v>45</v>
      </c>
      <c r="B56" s="330"/>
      <c r="C56" s="330"/>
      <c r="D56" s="333">
        <f>D72/D$25</f>
        <v>6.8969353428866578E-2</v>
      </c>
      <c r="E56" s="333">
        <f>E72/E$25</f>
        <v>6.6187234861032451E-2</v>
      </c>
      <c r="F56" s="333">
        <f>F72/F$25</f>
        <v>6.750509365077724E-2</v>
      </c>
      <c r="G56" s="333">
        <f>G72/G$25</f>
        <v>6.532581447048251E-2</v>
      </c>
      <c r="H56" s="278"/>
      <c r="J56" s="312"/>
      <c r="K56" s="312"/>
      <c r="L56" s="312"/>
      <c r="M56" s="312"/>
      <c r="N56" s="312"/>
      <c r="O56" s="344"/>
      <c r="P56" s="344"/>
      <c r="Q56" s="334"/>
      <c r="R56" s="332" t="s">
        <v>45</v>
      </c>
      <c r="S56" s="330"/>
      <c r="T56" s="333">
        <f>T72/C$25</f>
        <v>0.11768598569751308</v>
      </c>
      <c r="U56" s="333">
        <f>U72/D$25</f>
        <v>0.12011760654782401</v>
      </c>
      <c r="V56" s="333">
        <f>V72/E$25</f>
        <v>0.12184905378113546</v>
      </c>
      <c r="W56" s="333">
        <f>W72/F$25</f>
        <v>0.11936207841636587</v>
      </c>
      <c r="X56" s="333">
        <f>X72/G$25</f>
        <v>0.11702412798183701</v>
      </c>
      <c r="AB56" s="264"/>
      <c r="AC56" s="264"/>
    </row>
    <row r="57" spans="1:31" s="272" customFormat="1" ht="14.85" customHeight="1">
      <c r="A57" s="459" t="s">
        <v>84</v>
      </c>
      <c r="B57" s="461" t="s">
        <v>43</v>
      </c>
      <c r="C57" s="463">
        <v>2018</v>
      </c>
      <c r="D57" s="457">
        <v>2019</v>
      </c>
      <c r="E57" s="457">
        <v>2020</v>
      </c>
      <c r="F57" s="457">
        <v>2021</v>
      </c>
      <c r="G57" s="457">
        <v>2022</v>
      </c>
      <c r="H57" s="457">
        <v>2023</v>
      </c>
      <c r="I57" s="455" t="s">
        <v>44</v>
      </c>
      <c r="J57" s="312"/>
      <c r="K57" s="312"/>
      <c r="L57" s="312"/>
      <c r="M57" s="312"/>
      <c r="N57" s="312"/>
      <c r="R57" s="459" t="s">
        <v>84</v>
      </c>
      <c r="S57" s="461" t="s">
        <v>43</v>
      </c>
      <c r="T57" s="457">
        <v>2018</v>
      </c>
      <c r="U57" s="457">
        <v>2019</v>
      </c>
      <c r="V57" s="457">
        <v>2020</v>
      </c>
      <c r="W57" s="457">
        <v>2021</v>
      </c>
      <c r="X57" s="457">
        <v>2022</v>
      </c>
      <c r="Y57" s="457">
        <v>2023</v>
      </c>
      <c r="Z57" s="455" t="s">
        <v>44</v>
      </c>
      <c r="AA57" s="279"/>
      <c r="AB57" s="279"/>
      <c r="AC57" s="279"/>
    </row>
    <row r="58" spans="1:31" s="272" customFormat="1" ht="19.350000000000001" customHeight="1">
      <c r="A58" s="460"/>
      <c r="B58" s="458"/>
      <c r="C58" s="464"/>
      <c r="D58" s="458"/>
      <c r="E58" s="458"/>
      <c r="F58" s="458"/>
      <c r="G58" s="458"/>
      <c r="H58" s="458"/>
      <c r="I58" s="456"/>
      <c r="J58" s="312"/>
      <c r="K58" s="312"/>
      <c r="L58" s="312"/>
      <c r="M58" s="312"/>
      <c r="N58" s="312"/>
      <c r="R58" s="460"/>
      <c r="S58" s="458"/>
      <c r="T58" s="458"/>
      <c r="U58" s="458"/>
      <c r="V58" s="458"/>
      <c r="W58" s="458"/>
      <c r="X58" s="458"/>
      <c r="Y58" s="458"/>
      <c r="Z58" s="456"/>
      <c r="AA58" s="279"/>
      <c r="AB58" s="279"/>
      <c r="AC58" s="279"/>
    </row>
    <row r="59" spans="1:31" s="272" customFormat="1" ht="12.75">
      <c r="A59" s="336" t="s">
        <v>5</v>
      </c>
      <c r="B59" s="281">
        <f>AVERAGE(C59:E59)</f>
        <v>1429</v>
      </c>
      <c r="C59" s="291">
        <v>1415</v>
      </c>
      <c r="D59" s="297">
        <v>1553</v>
      </c>
      <c r="E59" s="291">
        <v>1319</v>
      </c>
      <c r="F59" s="291">
        <v>1262</v>
      </c>
      <c r="G59" s="282">
        <v>1260</v>
      </c>
      <c r="H59" s="72">
        <v>1191</v>
      </c>
      <c r="I59" s="101">
        <f>H59/G59-1</f>
        <v>-5.4761904761904789E-2</v>
      </c>
      <c r="J59" s="312"/>
      <c r="K59" s="312"/>
      <c r="L59" s="312"/>
      <c r="M59" s="312"/>
      <c r="N59" s="312"/>
      <c r="O59" s="289"/>
      <c r="P59" s="289"/>
      <c r="R59" s="336" t="s">
        <v>5</v>
      </c>
      <c r="S59" s="281">
        <f>AVERAGE(T59:V59)</f>
        <v>1971</v>
      </c>
      <c r="T59" s="291">
        <v>2050</v>
      </c>
      <c r="U59" s="297">
        <v>1775</v>
      </c>
      <c r="V59" s="291">
        <v>2088</v>
      </c>
      <c r="W59" s="291">
        <v>1966</v>
      </c>
      <c r="X59" s="292">
        <v>1655</v>
      </c>
      <c r="Y59" s="72">
        <v>1965</v>
      </c>
      <c r="Z59" s="101">
        <f>Y59/X59-1</f>
        <v>0.18731117824773413</v>
      </c>
      <c r="AA59" s="338"/>
      <c r="AB59" s="338"/>
      <c r="AC59" s="283"/>
      <c r="AD59" s="335"/>
    </row>
    <row r="60" spans="1:31" s="272" customFormat="1" ht="12.75">
      <c r="A60" s="336" t="s">
        <v>6</v>
      </c>
      <c r="B60" s="291">
        <f t="shared" ref="B60:B70" si="12">AVERAGE(C60:E60)</f>
        <v>1098.6666666666667</v>
      </c>
      <c r="C60" s="291">
        <v>1209</v>
      </c>
      <c r="D60" s="297">
        <v>1014</v>
      </c>
      <c r="E60" s="291">
        <v>1073</v>
      </c>
      <c r="F60" s="291">
        <v>1043</v>
      </c>
      <c r="G60" s="291">
        <v>1134</v>
      </c>
      <c r="H60" s="72">
        <v>1245</v>
      </c>
      <c r="I60" s="101">
        <f t="shared" ref="I60:I68" si="13">H60/G60-1</f>
        <v>9.7883597883597906E-2</v>
      </c>
      <c r="J60" s="312"/>
      <c r="K60" s="312"/>
      <c r="L60" s="312"/>
      <c r="M60" s="312"/>
      <c r="N60" s="312"/>
      <c r="O60" s="289"/>
      <c r="P60" s="289"/>
      <c r="R60" s="336" t="s">
        <v>6</v>
      </c>
      <c r="S60" s="291">
        <f t="shared" ref="S60:S70" si="14">AVERAGE(T60:V60)</f>
        <v>2050</v>
      </c>
      <c r="T60" s="291">
        <v>1810</v>
      </c>
      <c r="U60" s="297">
        <v>1948</v>
      </c>
      <c r="V60" s="291">
        <v>2392</v>
      </c>
      <c r="W60" s="291">
        <v>2002</v>
      </c>
      <c r="X60" s="292">
        <v>2062</v>
      </c>
      <c r="Y60" s="72">
        <v>1887</v>
      </c>
      <c r="Z60" s="101">
        <f t="shared" ref="Z60:Z68" si="15">Y60/X60-1</f>
        <v>-8.4869059165858407E-2</v>
      </c>
      <c r="AA60" s="338"/>
      <c r="AB60" s="338"/>
      <c r="AC60" s="283"/>
      <c r="AD60" s="335"/>
    </row>
    <row r="61" spans="1:31" s="272" customFormat="1" ht="12.75">
      <c r="A61" s="336" t="s">
        <v>7</v>
      </c>
      <c r="B61" s="291">
        <f t="shared" si="12"/>
        <v>1360.3333333333333</v>
      </c>
      <c r="C61" s="291">
        <v>1467</v>
      </c>
      <c r="D61" s="297">
        <v>1593</v>
      </c>
      <c r="E61" s="291">
        <v>1021</v>
      </c>
      <c r="F61" s="291">
        <v>1455</v>
      </c>
      <c r="G61" s="291">
        <v>1147</v>
      </c>
      <c r="H61" s="72">
        <v>1032</v>
      </c>
      <c r="I61" s="101">
        <f t="shared" si="13"/>
        <v>-0.10026155187445507</v>
      </c>
      <c r="J61" s="312"/>
      <c r="K61" s="312"/>
      <c r="L61" s="312"/>
      <c r="M61" s="312"/>
      <c r="N61" s="312"/>
      <c r="O61" s="289"/>
      <c r="P61" s="289"/>
      <c r="R61" s="336" t="s">
        <v>7</v>
      </c>
      <c r="S61" s="291">
        <f t="shared" si="14"/>
        <v>2133</v>
      </c>
      <c r="T61" s="291">
        <v>2064</v>
      </c>
      <c r="U61" s="297">
        <v>1975</v>
      </c>
      <c r="V61" s="291">
        <v>2360</v>
      </c>
      <c r="W61" s="291">
        <v>2666</v>
      </c>
      <c r="X61" s="292">
        <v>2383</v>
      </c>
      <c r="Y61" s="72">
        <v>2088</v>
      </c>
      <c r="Z61" s="101">
        <f t="shared" si="15"/>
        <v>-0.12379353755770039</v>
      </c>
      <c r="AA61" s="338"/>
      <c r="AB61" s="338"/>
      <c r="AC61" s="283"/>
      <c r="AD61" s="335"/>
    </row>
    <row r="62" spans="1:31" s="272" customFormat="1" ht="12.75">
      <c r="A62" s="336" t="s">
        <v>8</v>
      </c>
      <c r="B62" s="291">
        <f t="shared" si="12"/>
        <v>1077</v>
      </c>
      <c r="C62" s="291">
        <v>1345</v>
      </c>
      <c r="D62" s="297">
        <v>1031</v>
      </c>
      <c r="E62" s="291">
        <v>855</v>
      </c>
      <c r="F62" s="291">
        <v>939</v>
      </c>
      <c r="G62" s="297">
        <v>923</v>
      </c>
      <c r="H62" s="72">
        <v>821</v>
      </c>
      <c r="I62" s="101">
        <f t="shared" si="13"/>
        <v>-0.11050920910075834</v>
      </c>
      <c r="J62" s="337"/>
      <c r="K62" s="335"/>
      <c r="N62" s="289"/>
      <c r="O62" s="289"/>
      <c r="P62" s="289"/>
      <c r="R62" s="336" t="s">
        <v>8</v>
      </c>
      <c r="S62" s="291">
        <f t="shared" si="14"/>
        <v>2062</v>
      </c>
      <c r="T62" s="291">
        <v>2355</v>
      </c>
      <c r="U62" s="297">
        <v>2057</v>
      </c>
      <c r="V62" s="291">
        <v>1774</v>
      </c>
      <c r="W62" s="291">
        <v>2289</v>
      </c>
      <c r="X62" s="292">
        <v>1909</v>
      </c>
      <c r="Y62" s="72">
        <v>1944</v>
      </c>
      <c r="Z62" s="101">
        <f t="shared" si="15"/>
        <v>1.8334206390780539E-2</v>
      </c>
      <c r="AA62" s="338"/>
      <c r="AB62" s="338"/>
      <c r="AC62" s="283"/>
      <c r="AD62" s="335"/>
    </row>
    <row r="63" spans="1:31" s="272" customFormat="1" ht="12.75">
      <c r="A63" s="336" t="s">
        <v>9</v>
      </c>
      <c r="B63" s="291">
        <f t="shared" si="12"/>
        <v>976</v>
      </c>
      <c r="C63" s="291">
        <v>870</v>
      </c>
      <c r="D63" s="297">
        <v>1149</v>
      </c>
      <c r="E63" s="291">
        <v>909</v>
      </c>
      <c r="F63" s="291">
        <v>967</v>
      </c>
      <c r="G63" s="297">
        <v>866</v>
      </c>
      <c r="H63" s="72">
        <v>986</v>
      </c>
      <c r="I63" s="101">
        <f t="shared" si="13"/>
        <v>0.13856812933025409</v>
      </c>
      <c r="J63" s="337"/>
      <c r="K63" s="335"/>
      <c r="N63" s="289"/>
      <c r="O63" s="289"/>
      <c r="P63" s="289"/>
      <c r="R63" s="336" t="s">
        <v>9</v>
      </c>
      <c r="S63" s="291">
        <f t="shared" si="14"/>
        <v>2062.6666666666665</v>
      </c>
      <c r="T63" s="291">
        <v>1955</v>
      </c>
      <c r="U63" s="297">
        <v>2260</v>
      </c>
      <c r="V63" s="291">
        <v>1973</v>
      </c>
      <c r="W63" s="291">
        <v>1943</v>
      </c>
      <c r="X63" s="292">
        <v>2096</v>
      </c>
      <c r="Y63" s="72">
        <v>2134</v>
      </c>
      <c r="Z63" s="101">
        <f t="shared" si="15"/>
        <v>1.8129770992366456E-2</v>
      </c>
      <c r="AA63" s="339"/>
      <c r="AB63" s="339"/>
      <c r="AC63" s="283"/>
      <c r="AD63" s="335"/>
    </row>
    <row r="64" spans="1:31" s="272" customFormat="1" ht="12.75">
      <c r="A64" s="336" t="s">
        <v>10</v>
      </c>
      <c r="B64" s="291">
        <f t="shared" si="12"/>
        <v>989.33333333333337</v>
      </c>
      <c r="C64" s="291">
        <v>1141</v>
      </c>
      <c r="D64" s="297">
        <v>710</v>
      </c>
      <c r="E64" s="291">
        <v>1117</v>
      </c>
      <c r="F64" s="291">
        <v>1065</v>
      </c>
      <c r="G64" s="297">
        <v>1130</v>
      </c>
      <c r="H64" s="72">
        <v>987</v>
      </c>
      <c r="I64" s="101">
        <f t="shared" si="13"/>
        <v>-0.1265486725663717</v>
      </c>
      <c r="J64" s="337"/>
      <c r="K64" s="335"/>
      <c r="N64" s="289"/>
      <c r="O64" s="289"/>
      <c r="P64" s="289"/>
      <c r="R64" s="336" t="s">
        <v>10</v>
      </c>
      <c r="S64" s="291">
        <f t="shared" si="14"/>
        <v>2019.3333333333333</v>
      </c>
      <c r="T64" s="291">
        <v>1866</v>
      </c>
      <c r="U64" s="297">
        <v>1980</v>
      </c>
      <c r="V64" s="291">
        <v>2212</v>
      </c>
      <c r="W64" s="291">
        <v>2534</v>
      </c>
      <c r="X64" s="292">
        <v>2222</v>
      </c>
      <c r="Y64" s="72">
        <v>2188</v>
      </c>
      <c r="Z64" s="101">
        <f t="shared" si="15"/>
        <v>-1.5301530153015275E-2</v>
      </c>
      <c r="AA64" s="339"/>
      <c r="AB64" s="339"/>
      <c r="AC64" s="283"/>
      <c r="AD64" s="335"/>
    </row>
    <row r="65" spans="1:30" s="278" customFormat="1" ht="12.95" customHeight="1">
      <c r="A65" s="336" t="s">
        <v>11</v>
      </c>
      <c r="B65" s="291">
        <f t="shared" si="12"/>
        <v>788.33333333333337</v>
      </c>
      <c r="C65" s="291">
        <v>828</v>
      </c>
      <c r="D65" s="297">
        <v>746</v>
      </c>
      <c r="E65" s="291">
        <v>791</v>
      </c>
      <c r="F65" s="291">
        <v>1023</v>
      </c>
      <c r="G65" s="297">
        <v>691</v>
      </c>
      <c r="H65" s="72">
        <v>818</v>
      </c>
      <c r="I65" s="101">
        <f t="shared" si="13"/>
        <v>0.18379160636758329</v>
      </c>
      <c r="J65" s="337"/>
      <c r="K65" s="335"/>
      <c r="N65" s="289"/>
      <c r="O65" s="289"/>
      <c r="P65" s="289"/>
      <c r="R65" s="336" t="s">
        <v>11</v>
      </c>
      <c r="S65" s="291">
        <f t="shared" si="14"/>
        <v>1881.3333333333333</v>
      </c>
      <c r="T65" s="291">
        <v>1946</v>
      </c>
      <c r="U65" s="297">
        <v>1990</v>
      </c>
      <c r="V65" s="291">
        <v>1708</v>
      </c>
      <c r="W65" s="291">
        <v>1646</v>
      </c>
      <c r="X65" s="292">
        <v>1454</v>
      </c>
      <c r="Y65" s="72">
        <v>1820</v>
      </c>
      <c r="Z65" s="101">
        <f t="shared" si="15"/>
        <v>0.25171939477303984</v>
      </c>
      <c r="AA65" s="339"/>
      <c r="AB65" s="339"/>
      <c r="AC65" s="283"/>
      <c r="AD65" s="335"/>
    </row>
    <row r="66" spans="1:30" s="272" customFormat="1" ht="12.95" customHeight="1">
      <c r="A66" s="336" t="s">
        <v>12</v>
      </c>
      <c r="B66" s="291">
        <f t="shared" si="12"/>
        <v>654.66666666666663</v>
      </c>
      <c r="C66" s="291">
        <v>683</v>
      </c>
      <c r="D66" s="297">
        <v>781</v>
      </c>
      <c r="E66" s="291">
        <v>500</v>
      </c>
      <c r="F66" s="291">
        <v>765</v>
      </c>
      <c r="G66" s="297">
        <v>727</v>
      </c>
      <c r="H66" s="72">
        <v>654</v>
      </c>
      <c r="I66" s="101">
        <f t="shared" si="13"/>
        <v>-0.10041265474552963</v>
      </c>
      <c r="J66" s="337"/>
      <c r="K66" s="335"/>
      <c r="N66" s="289"/>
      <c r="O66" s="289"/>
      <c r="P66" s="289"/>
      <c r="R66" s="336" t="s">
        <v>12</v>
      </c>
      <c r="S66" s="291">
        <f t="shared" si="14"/>
        <v>1249</v>
      </c>
      <c r="T66" s="291">
        <v>1209</v>
      </c>
      <c r="U66" s="297">
        <v>1259</v>
      </c>
      <c r="V66" s="291">
        <v>1279</v>
      </c>
      <c r="W66" s="291">
        <v>1612</v>
      </c>
      <c r="X66" s="292">
        <v>1654</v>
      </c>
      <c r="Y66" s="72">
        <v>1339</v>
      </c>
      <c r="Z66" s="101">
        <f t="shared" si="15"/>
        <v>-0.19044740024183793</v>
      </c>
      <c r="AA66" s="339"/>
      <c r="AB66" s="339"/>
      <c r="AC66" s="283"/>
      <c r="AD66" s="335"/>
    </row>
    <row r="67" spans="1:30" s="272" customFormat="1" ht="12.95" customHeight="1">
      <c r="A67" s="336" t="s">
        <v>13</v>
      </c>
      <c r="B67" s="291">
        <f t="shared" si="12"/>
        <v>1086</v>
      </c>
      <c r="C67" s="291">
        <v>926</v>
      </c>
      <c r="D67" s="297">
        <v>1070</v>
      </c>
      <c r="E67" s="291">
        <v>1262</v>
      </c>
      <c r="F67" s="291">
        <v>1217</v>
      </c>
      <c r="G67" s="297">
        <v>1055</v>
      </c>
      <c r="H67" s="72">
        <v>1021</v>
      </c>
      <c r="I67" s="101">
        <f t="shared" si="13"/>
        <v>-3.2227488151658767E-2</v>
      </c>
      <c r="J67" s="337"/>
      <c r="K67" s="335"/>
      <c r="N67" s="289"/>
      <c r="O67" s="289"/>
      <c r="P67" s="289"/>
      <c r="R67" s="336" t="s">
        <v>13</v>
      </c>
      <c r="S67" s="291">
        <f t="shared" si="14"/>
        <v>1801.3333333333333</v>
      </c>
      <c r="T67" s="291">
        <v>1460</v>
      </c>
      <c r="U67" s="297">
        <v>2060</v>
      </c>
      <c r="V67" s="291">
        <v>1884</v>
      </c>
      <c r="W67" s="291">
        <v>1828</v>
      </c>
      <c r="X67" s="292">
        <v>1826</v>
      </c>
      <c r="Y67" s="72">
        <v>2112</v>
      </c>
      <c r="Z67" s="101">
        <f t="shared" si="15"/>
        <v>0.15662650602409633</v>
      </c>
      <c r="AA67" s="339"/>
      <c r="AB67" s="339"/>
      <c r="AC67" s="283"/>
      <c r="AD67" s="335"/>
    </row>
    <row r="68" spans="1:30" s="272" customFormat="1" ht="12.95" customHeight="1">
      <c r="A68" s="336" t="s">
        <v>14</v>
      </c>
      <c r="B68" s="291">
        <f t="shared" si="12"/>
        <v>1153.3333333333333</v>
      </c>
      <c r="C68" s="291">
        <v>1066</v>
      </c>
      <c r="D68" s="297">
        <v>996</v>
      </c>
      <c r="E68" s="291">
        <v>1398</v>
      </c>
      <c r="F68" s="291">
        <v>875</v>
      </c>
      <c r="G68" s="297">
        <v>1423</v>
      </c>
      <c r="H68" s="72">
        <v>577</v>
      </c>
      <c r="I68" s="101">
        <f t="shared" si="13"/>
        <v>-0.59451862262825017</v>
      </c>
      <c r="J68" s="337"/>
      <c r="K68" s="335"/>
      <c r="N68" s="289"/>
      <c r="O68" s="289"/>
      <c r="P68" s="289"/>
      <c r="R68" s="336" t="s">
        <v>14</v>
      </c>
      <c r="S68" s="291">
        <f t="shared" si="14"/>
        <v>1875.6666666666667</v>
      </c>
      <c r="T68" s="291">
        <v>1824</v>
      </c>
      <c r="U68" s="297">
        <v>1929</v>
      </c>
      <c r="V68" s="291">
        <v>1874</v>
      </c>
      <c r="W68" s="291">
        <v>1271</v>
      </c>
      <c r="X68" s="292">
        <v>1531</v>
      </c>
      <c r="Y68" s="72">
        <v>1563</v>
      </c>
      <c r="Z68" s="101">
        <f t="shared" si="15"/>
        <v>2.09013716525146E-2</v>
      </c>
      <c r="AA68" s="339"/>
      <c r="AB68" s="339"/>
      <c r="AC68" s="283"/>
      <c r="AD68" s="335"/>
    </row>
    <row r="69" spans="1:30" s="272" customFormat="1" ht="12.95" customHeight="1">
      <c r="A69" s="336" t="s">
        <v>15</v>
      </c>
      <c r="B69" s="291">
        <f t="shared" si="12"/>
        <v>1257.6666666666667</v>
      </c>
      <c r="C69" s="291">
        <v>1100</v>
      </c>
      <c r="D69" s="297">
        <v>1363</v>
      </c>
      <c r="E69" s="291">
        <v>1310</v>
      </c>
      <c r="F69" s="291">
        <v>1487</v>
      </c>
      <c r="G69" s="297">
        <v>1195</v>
      </c>
      <c r="H69" s="72"/>
      <c r="I69" s="220"/>
      <c r="J69" s="337"/>
      <c r="K69" s="335"/>
      <c r="N69" s="289"/>
      <c r="O69" s="289"/>
      <c r="P69" s="289"/>
      <c r="R69" s="336" t="s">
        <v>15</v>
      </c>
      <c r="S69" s="291">
        <f t="shared" si="14"/>
        <v>1804.3333333333333</v>
      </c>
      <c r="T69" s="291">
        <v>1808</v>
      </c>
      <c r="U69" s="297">
        <v>1877</v>
      </c>
      <c r="V69" s="291">
        <v>1728</v>
      </c>
      <c r="W69" s="291">
        <v>1882</v>
      </c>
      <c r="X69" s="292">
        <v>1708</v>
      </c>
      <c r="Y69" s="72"/>
      <c r="Z69" s="220"/>
      <c r="AA69" s="339"/>
      <c r="AB69" s="339"/>
      <c r="AC69" s="343"/>
      <c r="AD69" s="335"/>
    </row>
    <row r="70" spans="1:30" s="272" customFormat="1" ht="12.95" customHeight="1">
      <c r="A70" s="340" t="s">
        <v>16</v>
      </c>
      <c r="B70" s="291">
        <f t="shared" si="12"/>
        <v>912</v>
      </c>
      <c r="C70" s="291">
        <v>890</v>
      </c>
      <c r="D70" s="297">
        <v>1013</v>
      </c>
      <c r="E70" s="291">
        <v>833</v>
      </c>
      <c r="F70" s="291">
        <v>956</v>
      </c>
      <c r="G70" s="297">
        <v>879</v>
      </c>
      <c r="H70" s="72"/>
      <c r="I70" s="220"/>
      <c r="J70" s="337"/>
      <c r="K70" s="335"/>
      <c r="N70" s="289"/>
      <c r="O70" s="289"/>
      <c r="P70" s="289"/>
      <c r="R70" s="340" t="s">
        <v>16</v>
      </c>
      <c r="S70" s="291">
        <f t="shared" si="14"/>
        <v>1601</v>
      </c>
      <c r="T70" s="291">
        <v>1705</v>
      </c>
      <c r="U70" s="297">
        <v>1564</v>
      </c>
      <c r="V70" s="291">
        <v>1534</v>
      </c>
      <c r="W70" s="291">
        <v>1443</v>
      </c>
      <c r="X70" s="292">
        <v>1767</v>
      </c>
      <c r="Y70" s="72"/>
      <c r="Z70" s="220"/>
      <c r="AA70" s="339"/>
      <c r="AB70" s="339"/>
      <c r="AC70" s="343"/>
      <c r="AD70" s="335"/>
    </row>
    <row r="71" spans="1:30" s="272" customFormat="1" ht="12.95" customHeight="1">
      <c r="A71" s="309" t="s">
        <v>49</v>
      </c>
      <c r="B71" s="310"/>
      <c r="C71" s="310">
        <f>SUM(C59:C64)</f>
        <v>7447</v>
      </c>
      <c r="D71" s="310">
        <f t="shared" ref="D71:H71" si="16">SUM(D59:D64)</f>
        <v>7050</v>
      </c>
      <c r="E71" s="310">
        <f t="shared" si="16"/>
        <v>6294</v>
      </c>
      <c r="F71" s="310">
        <f t="shared" si="16"/>
        <v>6731</v>
      </c>
      <c r="G71" s="310">
        <f t="shared" si="16"/>
        <v>6460</v>
      </c>
      <c r="H71" s="310">
        <f t="shared" si="16"/>
        <v>6262</v>
      </c>
      <c r="I71" s="311"/>
      <c r="J71" s="312"/>
      <c r="N71" s="264"/>
      <c r="R71" s="309" t="s">
        <v>49</v>
      </c>
      <c r="S71" s="310"/>
      <c r="T71" s="310">
        <f>SUM(T59:T64)</f>
        <v>12100</v>
      </c>
      <c r="U71" s="310">
        <f t="shared" ref="U71:Y71" si="17">SUM(U59:U64)</f>
        <v>11995</v>
      </c>
      <c r="V71" s="310">
        <f t="shared" si="17"/>
        <v>12799</v>
      </c>
      <c r="W71" s="310">
        <f t="shared" si="17"/>
        <v>13400</v>
      </c>
      <c r="X71" s="310">
        <f t="shared" si="17"/>
        <v>12327</v>
      </c>
      <c r="Y71" s="310">
        <f t="shared" si="17"/>
        <v>12206</v>
      </c>
      <c r="Z71" s="311"/>
      <c r="AA71" s="342"/>
      <c r="AB71" s="342"/>
      <c r="AC71" s="343"/>
    </row>
    <row r="72" spans="1:30">
      <c r="A72" s="309" t="s">
        <v>38</v>
      </c>
      <c r="B72" s="314"/>
      <c r="C72" s="314">
        <f>SUM(C59:C70)</f>
        <v>12940</v>
      </c>
      <c r="D72" s="314">
        <f>SUM(D59:D70)</f>
        <v>13019</v>
      </c>
      <c r="E72" s="314">
        <f>SUM(E59:E70)</f>
        <v>12388</v>
      </c>
      <c r="F72" s="314">
        <f>SUM(F59:F70)</f>
        <v>13054</v>
      </c>
      <c r="G72" s="314">
        <f>SUM(G59:G70)</f>
        <v>12430</v>
      </c>
      <c r="H72" s="315"/>
      <c r="I72" s="316"/>
      <c r="J72" s="283"/>
      <c r="R72" s="309" t="s">
        <v>38</v>
      </c>
      <c r="S72" s="314"/>
      <c r="T72" s="314">
        <f>SUM(T59:T70)</f>
        <v>22052</v>
      </c>
      <c r="U72" s="314">
        <f>SUM(U59:U70)</f>
        <v>22674</v>
      </c>
      <c r="V72" s="314">
        <f>SUM(V59:V70)</f>
        <v>22806</v>
      </c>
      <c r="W72" s="314">
        <f>SUM(W59:W70)</f>
        <v>23082</v>
      </c>
      <c r="X72" s="314">
        <f>SUM(X59:X70)</f>
        <v>22267</v>
      </c>
      <c r="Y72" s="315"/>
      <c r="Z72" s="316"/>
      <c r="AA72" s="339"/>
      <c r="AB72" s="339"/>
    </row>
    <row r="73" spans="1:30">
      <c r="A73" s="278" t="s">
        <v>39</v>
      </c>
      <c r="B73" s="290"/>
      <c r="C73" s="317"/>
      <c r="D73" s="317">
        <f>D72/C72-1</f>
        <v>6.1051004636785144E-3</v>
      </c>
      <c r="E73" s="317">
        <f>E72/D72-1</f>
        <v>-4.8467624241493201E-2</v>
      </c>
      <c r="F73" s="317">
        <f>F72/E72-1</f>
        <v>5.3761704875686211E-2</v>
      </c>
      <c r="G73" s="317">
        <f>G72/F72-1</f>
        <v>-4.7801440171594933E-2</v>
      </c>
      <c r="H73" s="317"/>
      <c r="I73" s="317">
        <f>(H59+H60+H61+H62+H63+H64+H65+H66+H67+H68)/(G59+G60+G61+G62+G63+G64+G65+G66+G67+G68)-1</f>
        <v>-9.8879876400154498E-2</v>
      </c>
      <c r="J73" s="283"/>
      <c r="R73" s="278" t="s">
        <v>39</v>
      </c>
      <c r="S73" s="290"/>
      <c r="T73" s="290"/>
      <c r="U73" s="317">
        <f>U72/T72-1</f>
        <v>2.8206058407400647E-2</v>
      </c>
      <c r="V73" s="317">
        <f>V72/U72-1</f>
        <v>5.8216459380788788E-3</v>
      </c>
      <c r="W73" s="317">
        <f>W72/V72-1</f>
        <v>1.2102078400420879E-2</v>
      </c>
      <c r="X73" s="317">
        <f>X72/W72-1</f>
        <v>-3.5308898708950709E-2</v>
      </c>
      <c r="Y73" s="283"/>
      <c r="Z73" s="317">
        <f>(Y59+Y60+Y61+Y62+Y63+Y64+Y65+Y66+Y67+Y68)/(X59+X60+X61+X62+X63+X64+X65+X66+X67+X68)-1</f>
        <v>1.3197105151128152E-2</v>
      </c>
      <c r="AA73" s="283"/>
    </row>
    <row r="74" spans="1:30">
      <c r="A74" s="264" t="s">
        <v>93</v>
      </c>
      <c r="B74" s="278"/>
      <c r="R74" s="264" t="s">
        <v>93</v>
      </c>
    </row>
    <row r="75" spans="1:30">
      <c r="B75" s="278"/>
    </row>
    <row r="76" spans="1:30" s="272" customFormat="1" ht="18.75">
      <c r="A76" s="330" t="s">
        <v>99</v>
      </c>
      <c r="B76" s="331"/>
      <c r="C76" s="270"/>
      <c r="D76" s="270"/>
      <c r="E76" s="270"/>
      <c r="F76" s="270"/>
      <c r="G76" s="270"/>
      <c r="H76" s="270"/>
      <c r="I76" s="270"/>
      <c r="J76" s="270"/>
      <c r="R76" s="330" t="s">
        <v>100</v>
      </c>
      <c r="S76" s="275"/>
      <c r="T76" s="275"/>
      <c r="U76" s="276"/>
      <c r="V76" s="276"/>
      <c r="W76" s="276"/>
      <c r="X76" s="276"/>
      <c r="Y76" s="276"/>
      <c r="Z76" s="276"/>
      <c r="AA76" s="276"/>
      <c r="AB76" s="276"/>
    </row>
    <row r="77" spans="1:30" s="272" customFormat="1" ht="12.75" customHeight="1">
      <c r="A77" s="332" t="s">
        <v>45</v>
      </c>
      <c r="B77" s="330"/>
      <c r="C77" s="330"/>
      <c r="D77" s="333">
        <f>D93/D$25</f>
        <v>0.14964638571769132</v>
      </c>
      <c r="E77" s="333">
        <f>E93/E$25</f>
        <v>0.15211630317472191</v>
      </c>
      <c r="F77" s="333">
        <f>F93/F$25</f>
        <v>0.14282389930602241</v>
      </c>
      <c r="G77" s="333">
        <f>G93/G$25</f>
        <v>0.14887243334717282</v>
      </c>
      <c r="H77" s="278"/>
      <c r="K77" s="462"/>
      <c r="L77" s="462"/>
      <c r="M77" s="462"/>
      <c r="N77" s="462"/>
      <c r="O77" s="462"/>
      <c r="P77" s="462"/>
      <c r="Q77" s="334"/>
      <c r="R77" s="332" t="s">
        <v>45</v>
      </c>
      <c r="S77" s="330"/>
      <c r="T77" s="333">
        <f>T93/C$25</f>
        <v>4.4721955384779591E-2</v>
      </c>
      <c r="U77" s="333">
        <f>U93/D$25</f>
        <v>4.7694222975657563E-2</v>
      </c>
      <c r="V77" s="333">
        <f>V93/E$25</f>
        <v>4.6231687379118001E-2</v>
      </c>
      <c r="W77" s="333">
        <f>W93/F$25</f>
        <v>4.7751036829422167E-2</v>
      </c>
      <c r="X77" s="333">
        <f>X93/G$25</f>
        <v>4.58804795114491E-2</v>
      </c>
    </row>
    <row r="78" spans="1:30" s="272" customFormat="1" ht="14.85" customHeight="1">
      <c r="A78" s="459" t="s">
        <v>84</v>
      </c>
      <c r="B78" s="461" t="s">
        <v>43</v>
      </c>
      <c r="C78" s="463">
        <v>2018</v>
      </c>
      <c r="D78" s="457">
        <v>2019</v>
      </c>
      <c r="E78" s="457">
        <v>2020</v>
      </c>
      <c r="F78" s="457">
        <v>2021</v>
      </c>
      <c r="G78" s="457">
        <v>2022</v>
      </c>
      <c r="H78" s="457">
        <v>2023</v>
      </c>
      <c r="I78" s="455" t="s">
        <v>44</v>
      </c>
      <c r="J78" s="279"/>
      <c r="R78" s="459" t="s">
        <v>84</v>
      </c>
      <c r="S78" s="461" t="s">
        <v>43</v>
      </c>
      <c r="T78" s="457">
        <v>2018</v>
      </c>
      <c r="U78" s="457">
        <v>2019</v>
      </c>
      <c r="V78" s="457">
        <v>2020</v>
      </c>
      <c r="W78" s="457">
        <v>2021</v>
      </c>
      <c r="X78" s="457">
        <v>2022</v>
      </c>
      <c r="Y78" s="457">
        <v>2023</v>
      </c>
      <c r="Z78" s="455" t="s">
        <v>44</v>
      </c>
      <c r="AA78" s="279"/>
      <c r="AB78" s="279"/>
      <c r="AC78" s="279"/>
    </row>
    <row r="79" spans="1:30" s="272" customFormat="1" ht="20.100000000000001" customHeight="1">
      <c r="A79" s="460"/>
      <c r="B79" s="458"/>
      <c r="C79" s="464"/>
      <c r="D79" s="458"/>
      <c r="E79" s="458"/>
      <c r="F79" s="458"/>
      <c r="G79" s="458"/>
      <c r="H79" s="458"/>
      <c r="I79" s="456"/>
      <c r="J79" s="279"/>
      <c r="R79" s="460"/>
      <c r="S79" s="458"/>
      <c r="T79" s="458"/>
      <c r="U79" s="458"/>
      <c r="V79" s="458"/>
      <c r="W79" s="458"/>
      <c r="X79" s="458"/>
      <c r="Y79" s="458"/>
      <c r="Z79" s="456"/>
      <c r="AA79" s="279"/>
      <c r="AB79" s="279"/>
      <c r="AC79" s="279"/>
    </row>
    <row r="80" spans="1:30" s="272" customFormat="1" ht="12.75">
      <c r="A80" s="336" t="s">
        <v>5</v>
      </c>
      <c r="B80" s="281">
        <f>AVERAGE(C80:E80)</f>
        <v>2429.6666666666665</v>
      </c>
      <c r="C80" s="291">
        <v>2588</v>
      </c>
      <c r="D80" s="297">
        <v>2340</v>
      </c>
      <c r="E80" s="291">
        <v>2361</v>
      </c>
      <c r="F80" s="291">
        <v>1903</v>
      </c>
      <c r="G80" s="282">
        <v>2034</v>
      </c>
      <c r="H80" s="72">
        <v>1967</v>
      </c>
      <c r="I80" s="101">
        <f>H80/G80-1</f>
        <v>-3.2940019665683384E-2</v>
      </c>
      <c r="J80" s="337"/>
      <c r="K80" s="335"/>
      <c r="N80" s="289"/>
      <c r="O80" s="289"/>
      <c r="P80" s="289"/>
      <c r="R80" s="336" t="s">
        <v>5</v>
      </c>
      <c r="S80" s="281">
        <f>AVERAGE(T80:V80)</f>
        <v>864.66666666666663</v>
      </c>
      <c r="T80" s="291">
        <v>802</v>
      </c>
      <c r="U80" s="291">
        <v>898</v>
      </c>
      <c r="V80" s="297">
        <v>894</v>
      </c>
      <c r="W80" s="291">
        <v>814</v>
      </c>
      <c r="X80" s="292">
        <v>1008</v>
      </c>
      <c r="Y80" s="72">
        <v>681</v>
      </c>
      <c r="Z80" s="101">
        <f>Y80/X80-1</f>
        <v>-0.32440476190476186</v>
      </c>
      <c r="AA80" s="338"/>
      <c r="AB80" s="338"/>
      <c r="AC80" s="345"/>
      <c r="AD80" s="335"/>
    </row>
    <row r="81" spans="1:30" s="272" customFormat="1" ht="12.75">
      <c r="A81" s="336" t="s">
        <v>6</v>
      </c>
      <c r="B81" s="291">
        <f t="shared" ref="B81:B91" si="18">AVERAGE(C81:E81)</f>
        <v>2338.3333333333335</v>
      </c>
      <c r="C81" s="291">
        <v>2147</v>
      </c>
      <c r="D81" s="297">
        <v>2367</v>
      </c>
      <c r="E81" s="291">
        <v>2501</v>
      </c>
      <c r="F81" s="291">
        <v>2349</v>
      </c>
      <c r="G81" s="291">
        <v>2814</v>
      </c>
      <c r="H81" s="72">
        <v>2442</v>
      </c>
      <c r="I81" s="101">
        <f t="shared" ref="I81:I89" si="19">H81/G81-1</f>
        <v>-0.13219616204690832</v>
      </c>
      <c r="J81" s="337"/>
      <c r="K81" s="335"/>
      <c r="N81" s="289"/>
      <c r="O81" s="289"/>
      <c r="P81" s="289"/>
      <c r="R81" s="336" t="s">
        <v>6</v>
      </c>
      <c r="S81" s="291">
        <f t="shared" ref="S81:S91" si="20">AVERAGE(T81:V81)</f>
        <v>799</v>
      </c>
      <c r="T81" s="291">
        <v>735</v>
      </c>
      <c r="U81" s="291">
        <v>906</v>
      </c>
      <c r="V81" s="297">
        <v>756</v>
      </c>
      <c r="W81" s="291">
        <v>747</v>
      </c>
      <c r="X81" s="292">
        <v>775</v>
      </c>
      <c r="Y81" s="72">
        <v>875</v>
      </c>
      <c r="Z81" s="101">
        <f t="shared" ref="Z81:Z89" si="21">Y81/X81-1</f>
        <v>0.12903225806451624</v>
      </c>
      <c r="AA81" s="338"/>
      <c r="AB81" s="338"/>
      <c r="AC81" s="345"/>
      <c r="AD81" s="335"/>
    </row>
    <row r="82" spans="1:30" s="272" customFormat="1" ht="12.75">
      <c r="A82" s="336" t="s">
        <v>7</v>
      </c>
      <c r="B82" s="291">
        <f t="shared" si="18"/>
        <v>2350.3333333333335</v>
      </c>
      <c r="C82" s="291">
        <v>2263</v>
      </c>
      <c r="D82" s="297">
        <v>2211</v>
      </c>
      <c r="E82" s="291">
        <v>2577</v>
      </c>
      <c r="F82" s="291">
        <v>2840</v>
      </c>
      <c r="G82" s="291">
        <v>2679</v>
      </c>
      <c r="H82" s="72">
        <v>2105</v>
      </c>
      <c r="I82" s="101">
        <f t="shared" si="19"/>
        <v>-0.21425905188503169</v>
      </c>
      <c r="J82" s="337"/>
      <c r="K82" s="335"/>
      <c r="N82" s="289"/>
      <c r="O82" s="289"/>
      <c r="P82" s="289"/>
      <c r="R82" s="336" t="s">
        <v>7</v>
      </c>
      <c r="S82" s="291">
        <f t="shared" si="20"/>
        <v>887.33333333333337</v>
      </c>
      <c r="T82" s="291">
        <v>978</v>
      </c>
      <c r="U82" s="291">
        <v>841</v>
      </c>
      <c r="V82" s="297">
        <v>843</v>
      </c>
      <c r="W82" s="291">
        <v>776</v>
      </c>
      <c r="X82" s="292">
        <v>842</v>
      </c>
      <c r="Y82" s="72">
        <v>588</v>
      </c>
      <c r="Z82" s="101">
        <f t="shared" si="21"/>
        <v>-0.30166270783847982</v>
      </c>
      <c r="AA82" s="338"/>
      <c r="AB82" s="338"/>
      <c r="AC82" s="345"/>
      <c r="AD82" s="335"/>
    </row>
    <row r="83" spans="1:30" s="272" customFormat="1" ht="12.75">
      <c r="A83" s="336" t="s">
        <v>8</v>
      </c>
      <c r="B83" s="291">
        <f t="shared" si="18"/>
        <v>1974</v>
      </c>
      <c r="C83" s="291">
        <v>1933</v>
      </c>
      <c r="D83" s="297">
        <v>2130</v>
      </c>
      <c r="E83" s="291">
        <v>1859</v>
      </c>
      <c r="F83" s="291">
        <v>1979</v>
      </c>
      <c r="G83" s="297">
        <v>1784</v>
      </c>
      <c r="H83" s="72">
        <v>1886</v>
      </c>
      <c r="I83" s="101">
        <f t="shared" si="19"/>
        <v>5.7174887892376791E-2</v>
      </c>
      <c r="J83" s="337"/>
      <c r="K83" s="335"/>
      <c r="N83" s="289"/>
      <c r="O83" s="289"/>
      <c r="P83" s="289"/>
      <c r="R83" s="336" t="s">
        <v>8</v>
      </c>
      <c r="S83" s="291">
        <f t="shared" si="20"/>
        <v>826.33333333333337</v>
      </c>
      <c r="T83" s="291">
        <v>727</v>
      </c>
      <c r="U83" s="291">
        <v>1051</v>
      </c>
      <c r="V83" s="297">
        <v>701</v>
      </c>
      <c r="W83" s="291">
        <v>847</v>
      </c>
      <c r="X83" s="292">
        <v>702</v>
      </c>
      <c r="Y83" s="72">
        <v>637</v>
      </c>
      <c r="Z83" s="101">
        <f t="shared" si="21"/>
        <v>-9.259259259259256E-2</v>
      </c>
      <c r="AA83" s="338"/>
      <c r="AB83" s="338"/>
      <c r="AC83" s="345"/>
      <c r="AD83" s="335"/>
    </row>
    <row r="84" spans="1:30" s="272" customFormat="1" ht="12.75">
      <c r="A84" s="336" t="s">
        <v>9</v>
      </c>
      <c r="B84" s="291">
        <f t="shared" si="18"/>
        <v>1984</v>
      </c>
      <c r="C84" s="291">
        <v>1965</v>
      </c>
      <c r="D84" s="297">
        <v>2096</v>
      </c>
      <c r="E84" s="291">
        <v>1891</v>
      </c>
      <c r="F84" s="291">
        <v>1728</v>
      </c>
      <c r="G84" s="297">
        <v>1884</v>
      </c>
      <c r="H84" s="72">
        <v>2479</v>
      </c>
      <c r="I84" s="101">
        <f t="shared" si="19"/>
        <v>0.31581740976645434</v>
      </c>
      <c r="J84" s="337"/>
      <c r="K84" s="335"/>
      <c r="N84" s="289"/>
      <c r="O84" s="289"/>
      <c r="P84" s="289"/>
      <c r="R84" s="336" t="s">
        <v>9</v>
      </c>
      <c r="S84" s="291">
        <f t="shared" si="20"/>
        <v>721.33333333333337</v>
      </c>
      <c r="T84" s="291">
        <v>738</v>
      </c>
      <c r="U84" s="291">
        <v>777</v>
      </c>
      <c r="V84" s="297">
        <v>649</v>
      </c>
      <c r="W84" s="291">
        <v>617</v>
      </c>
      <c r="X84" s="292">
        <v>959</v>
      </c>
      <c r="Y84" s="72">
        <v>759</v>
      </c>
      <c r="Z84" s="101">
        <f t="shared" si="21"/>
        <v>-0.20855057351407713</v>
      </c>
      <c r="AA84" s="339"/>
      <c r="AB84" s="339"/>
      <c r="AC84" s="345"/>
      <c r="AD84" s="335"/>
    </row>
    <row r="85" spans="1:30" s="272" customFormat="1" ht="12.75">
      <c r="A85" s="336" t="s">
        <v>10</v>
      </c>
      <c r="B85" s="291">
        <f t="shared" si="18"/>
        <v>1328.3333333333333</v>
      </c>
      <c r="C85" s="291">
        <v>1224</v>
      </c>
      <c r="D85" s="297">
        <v>1224</v>
      </c>
      <c r="E85" s="291">
        <v>1537</v>
      </c>
      <c r="F85" s="291">
        <v>1800</v>
      </c>
      <c r="G85" s="297">
        <v>2088</v>
      </c>
      <c r="H85" s="72">
        <v>1323</v>
      </c>
      <c r="I85" s="101">
        <f t="shared" si="19"/>
        <v>-0.36637931034482762</v>
      </c>
      <c r="J85" s="337"/>
      <c r="K85" s="335"/>
      <c r="N85" s="289"/>
      <c r="O85" s="289"/>
      <c r="P85" s="289"/>
      <c r="R85" s="336" t="s">
        <v>10</v>
      </c>
      <c r="S85" s="291">
        <f t="shared" si="20"/>
        <v>632</v>
      </c>
      <c r="T85" s="291">
        <v>578</v>
      </c>
      <c r="U85" s="291">
        <v>576</v>
      </c>
      <c r="V85" s="297">
        <v>742</v>
      </c>
      <c r="W85" s="291">
        <v>923</v>
      </c>
      <c r="X85" s="292">
        <v>679</v>
      </c>
      <c r="Y85" s="72">
        <v>474</v>
      </c>
      <c r="Z85" s="101">
        <f t="shared" si="21"/>
        <v>-0.30191458026509577</v>
      </c>
      <c r="AA85" s="339"/>
      <c r="AB85" s="339"/>
      <c r="AC85" s="345"/>
      <c r="AD85" s="335"/>
    </row>
    <row r="86" spans="1:30" s="278" customFormat="1" ht="12.95" customHeight="1">
      <c r="A86" s="336" t="s">
        <v>11</v>
      </c>
      <c r="B86" s="291">
        <f t="shared" si="18"/>
        <v>1684.3333333333333</v>
      </c>
      <c r="C86" s="291">
        <v>1638</v>
      </c>
      <c r="D86" s="297">
        <v>1838</v>
      </c>
      <c r="E86" s="291">
        <v>1577</v>
      </c>
      <c r="F86" s="291">
        <v>1492</v>
      </c>
      <c r="G86" s="297">
        <v>1587</v>
      </c>
      <c r="H86" s="72">
        <v>1335</v>
      </c>
      <c r="I86" s="101">
        <f t="shared" si="19"/>
        <v>-0.1587901701323251</v>
      </c>
      <c r="J86" s="337"/>
      <c r="K86" s="335"/>
      <c r="N86" s="289"/>
      <c r="O86" s="289"/>
      <c r="P86" s="289"/>
      <c r="R86" s="336" t="s">
        <v>11</v>
      </c>
      <c r="S86" s="291">
        <f t="shared" si="20"/>
        <v>616.66666666666663</v>
      </c>
      <c r="T86" s="291">
        <v>725</v>
      </c>
      <c r="U86" s="291">
        <v>530</v>
      </c>
      <c r="V86" s="297">
        <v>595</v>
      </c>
      <c r="W86" s="291">
        <v>832</v>
      </c>
      <c r="X86" s="292">
        <v>545</v>
      </c>
      <c r="Y86" s="72">
        <v>524</v>
      </c>
      <c r="Z86" s="101">
        <f t="shared" si="21"/>
        <v>-3.8532110091743066E-2</v>
      </c>
      <c r="AA86" s="339"/>
      <c r="AB86" s="339"/>
      <c r="AC86" s="345"/>
      <c r="AD86" s="335"/>
    </row>
    <row r="87" spans="1:30" s="272" customFormat="1" ht="12.95" customHeight="1">
      <c r="A87" s="336" t="s">
        <v>12</v>
      </c>
      <c r="B87" s="291">
        <f t="shared" si="18"/>
        <v>2033.6666666666667</v>
      </c>
      <c r="C87" s="291">
        <v>2079</v>
      </c>
      <c r="D87" s="297">
        <v>1934</v>
      </c>
      <c r="E87" s="291">
        <v>2088</v>
      </c>
      <c r="F87" s="291">
        <v>1642</v>
      </c>
      <c r="G87" s="297">
        <v>2318</v>
      </c>
      <c r="H87" s="72">
        <v>1685</v>
      </c>
      <c r="I87" s="101">
        <f t="shared" si="19"/>
        <v>-0.27308024158757549</v>
      </c>
      <c r="J87" s="337"/>
      <c r="K87" s="335"/>
      <c r="N87" s="289"/>
      <c r="O87" s="289"/>
      <c r="P87" s="289"/>
      <c r="R87" s="336" t="s">
        <v>12</v>
      </c>
      <c r="S87" s="291">
        <f t="shared" si="20"/>
        <v>502.33333333333331</v>
      </c>
      <c r="T87" s="291">
        <v>384</v>
      </c>
      <c r="U87" s="291">
        <v>575</v>
      </c>
      <c r="V87" s="297">
        <v>548</v>
      </c>
      <c r="W87" s="291">
        <v>688</v>
      </c>
      <c r="X87" s="292">
        <v>617</v>
      </c>
      <c r="Y87" s="72">
        <v>587</v>
      </c>
      <c r="Z87" s="101">
        <f t="shared" si="21"/>
        <v>-4.8622366288492702E-2</v>
      </c>
      <c r="AA87" s="339"/>
      <c r="AB87" s="339"/>
      <c r="AC87" s="345"/>
      <c r="AD87" s="335"/>
    </row>
    <row r="88" spans="1:30" s="272" customFormat="1" ht="12.95" customHeight="1">
      <c r="A88" s="336" t="s">
        <v>13</v>
      </c>
      <c r="B88" s="291">
        <f t="shared" si="18"/>
        <v>2940.6666666666665</v>
      </c>
      <c r="C88" s="291">
        <v>2643</v>
      </c>
      <c r="D88" s="297">
        <v>3112</v>
      </c>
      <c r="E88" s="291">
        <v>3067</v>
      </c>
      <c r="F88" s="291">
        <v>2845</v>
      </c>
      <c r="G88" s="297">
        <v>2284</v>
      </c>
      <c r="H88" s="72">
        <v>2348</v>
      </c>
      <c r="I88" s="101">
        <f t="shared" si="19"/>
        <v>2.8021015761821255E-2</v>
      </c>
      <c r="J88" s="337"/>
      <c r="K88" s="335"/>
      <c r="N88" s="289"/>
      <c r="O88" s="289"/>
      <c r="P88" s="289"/>
      <c r="R88" s="336" t="s">
        <v>13</v>
      </c>
      <c r="S88" s="291">
        <f t="shared" si="20"/>
        <v>692.33333333333337</v>
      </c>
      <c r="T88" s="291">
        <v>631</v>
      </c>
      <c r="U88" s="291">
        <v>675</v>
      </c>
      <c r="V88" s="297">
        <v>771</v>
      </c>
      <c r="W88" s="291">
        <v>708</v>
      </c>
      <c r="X88" s="292">
        <v>659</v>
      </c>
      <c r="Y88" s="72">
        <v>709</v>
      </c>
      <c r="Z88" s="101">
        <f t="shared" si="21"/>
        <v>7.587253414264028E-2</v>
      </c>
      <c r="AA88" s="339"/>
      <c r="AB88" s="339"/>
      <c r="AC88" s="345"/>
      <c r="AD88" s="335"/>
    </row>
    <row r="89" spans="1:30" s="272" customFormat="1" ht="12.95" customHeight="1">
      <c r="A89" s="336" t="s">
        <v>14</v>
      </c>
      <c r="B89" s="291">
        <f t="shared" si="18"/>
        <v>4019.3333333333335</v>
      </c>
      <c r="C89" s="291">
        <v>3857</v>
      </c>
      <c r="D89" s="297">
        <v>4138</v>
      </c>
      <c r="E89" s="291">
        <v>4063</v>
      </c>
      <c r="F89" s="291">
        <v>3473</v>
      </c>
      <c r="G89" s="297">
        <v>3028</v>
      </c>
      <c r="H89" s="72">
        <v>3437</v>
      </c>
      <c r="I89" s="101">
        <f t="shared" si="19"/>
        <v>0.13507265521796574</v>
      </c>
      <c r="J89" s="337"/>
      <c r="K89" s="335"/>
      <c r="N89" s="289"/>
      <c r="O89" s="289"/>
      <c r="P89" s="289"/>
      <c r="R89" s="336" t="s">
        <v>14</v>
      </c>
      <c r="S89" s="291">
        <f t="shared" si="20"/>
        <v>776.66666666666663</v>
      </c>
      <c r="T89" s="291">
        <v>630</v>
      </c>
      <c r="U89" s="291">
        <v>852</v>
      </c>
      <c r="V89" s="297">
        <v>848</v>
      </c>
      <c r="W89" s="291">
        <v>801</v>
      </c>
      <c r="X89" s="292">
        <v>754</v>
      </c>
      <c r="Y89" s="72">
        <v>594</v>
      </c>
      <c r="Z89" s="101">
        <f t="shared" si="21"/>
        <v>-0.21220159151193629</v>
      </c>
      <c r="AA89" s="339"/>
      <c r="AB89" s="339"/>
      <c r="AC89" s="345"/>
      <c r="AD89" s="335"/>
    </row>
    <row r="90" spans="1:30" s="272" customFormat="1" ht="12.95" customHeight="1">
      <c r="A90" s="336" t="s">
        <v>15</v>
      </c>
      <c r="B90" s="291">
        <f t="shared" si="18"/>
        <v>3035.6666666666665</v>
      </c>
      <c r="C90" s="291">
        <v>3069</v>
      </c>
      <c r="D90" s="297">
        <v>3061</v>
      </c>
      <c r="E90" s="291">
        <v>2977</v>
      </c>
      <c r="F90" s="291">
        <v>3814</v>
      </c>
      <c r="G90" s="297">
        <v>3890</v>
      </c>
      <c r="H90" s="72"/>
      <c r="I90" s="220"/>
      <c r="J90" s="337"/>
      <c r="K90" s="335"/>
      <c r="N90" s="289"/>
      <c r="O90" s="289"/>
      <c r="P90" s="289"/>
      <c r="R90" s="336" t="s">
        <v>15</v>
      </c>
      <c r="S90" s="291">
        <f t="shared" si="20"/>
        <v>746</v>
      </c>
      <c r="T90" s="291">
        <v>825</v>
      </c>
      <c r="U90" s="291">
        <v>660</v>
      </c>
      <c r="V90" s="297">
        <v>753</v>
      </c>
      <c r="W90" s="291">
        <v>771</v>
      </c>
      <c r="X90" s="292">
        <v>655</v>
      </c>
      <c r="Y90" s="72"/>
      <c r="Z90" s="220"/>
      <c r="AA90" s="339"/>
      <c r="AB90" s="339"/>
      <c r="AC90" s="345"/>
      <c r="AD90" s="335"/>
    </row>
    <row r="91" spans="1:30" s="272" customFormat="1" ht="12.95" customHeight="1">
      <c r="A91" s="340" t="s">
        <v>16</v>
      </c>
      <c r="B91" s="291">
        <f t="shared" si="18"/>
        <v>1948</v>
      </c>
      <c r="C91" s="291">
        <v>2074</v>
      </c>
      <c r="D91" s="297">
        <v>1797</v>
      </c>
      <c r="E91" s="291">
        <v>1973</v>
      </c>
      <c r="F91" s="291">
        <v>1754</v>
      </c>
      <c r="G91" s="297">
        <v>1937</v>
      </c>
      <c r="H91" s="72"/>
      <c r="I91" s="220"/>
      <c r="J91" s="337"/>
      <c r="K91" s="335"/>
      <c r="N91" s="289"/>
      <c r="O91" s="289"/>
      <c r="P91" s="289"/>
      <c r="R91" s="340" t="s">
        <v>16</v>
      </c>
      <c r="S91" s="291">
        <f t="shared" si="20"/>
        <v>614</v>
      </c>
      <c r="T91" s="341">
        <v>627</v>
      </c>
      <c r="U91" s="291">
        <v>662</v>
      </c>
      <c r="V91" s="297">
        <v>553</v>
      </c>
      <c r="W91" s="291">
        <v>710</v>
      </c>
      <c r="X91" s="292">
        <v>535</v>
      </c>
      <c r="Y91" s="72"/>
      <c r="Z91" s="220"/>
      <c r="AA91" s="339"/>
      <c r="AB91" s="339"/>
      <c r="AC91" s="345"/>
      <c r="AD91" s="335"/>
    </row>
    <row r="92" spans="1:30" s="272" customFormat="1" ht="12.95" customHeight="1">
      <c r="A92" s="309" t="s">
        <v>49</v>
      </c>
      <c r="B92" s="310"/>
      <c r="C92" s="310">
        <f>SUM(C80:C85)</f>
        <v>12120</v>
      </c>
      <c r="D92" s="310">
        <f t="shared" ref="D92:H92" si="22">SUM(D80:D85)</f>
        <v>12368</v>
      </c>
      <c r="E92" s="310">
        <f t="shared" si="22"/>
        <v>12726</v>
      </c>
      <c r="F92" s="310">
        <f t="shared" si="22"/>
        <v>12599</v>
      </c>
      <c r="G92" s="310">
        <f t="shared" si="22"/>
        <v>13283</v>
      </c>
      <c r="H92" s="310">
        <f t="shared" si="22"/>
        <v>12202</v>
      </c>
      <c r="I92" s="311"/>
      <c r="J92" s="312"/>
      <c r="N92" s="264"/>
      <c r="R92" s="309" t="s">
        <v>49</v>
      </c>
      <c r="S92" s="310"/>
      <c r="T92" s="310">
        <f>SUM(T80:T85)</f>
        <v>4558</v>
      </c>
      <c r="U92" s="310">
        <f t="shared" ref="U92:Y92" si="23">SUM(U80:U85)</f>
        <v>5049</v>
      </c>
      <c r="V92" s="310">
        <f t="shared" si="23"/>
        <v>4585</v>
      </c>
      <c r="W92" s="310">
        <f t="shared" si="23"/>
        <v>4724</v>
      </c>
      <c r="X92" s="310">
        <f t="shared" si="23"/>
        <v>4965</v>
      </c>
      <c r="Y92" s="310">
        <f t="shared" si="23"/>
        <v>4014</v>
      </c>
      <c r="Z92" s="311"/>
      <c r="AA92" s="342"/>
      <c r="AB92" s="342"/>
      <c r="AC92" s="345"/>
    </row>
    <row r="93" spans="1:30">
      <c r="A93" s="309" t="s">
        <v>38</v>
      </c>
      <c r="B93" s="314"/>
      <c r="C93" s="314">
        <f>SUM(C80:C91)</f>
        <v>27480</v>
      </c>
      <c r="D93" s="314">
        <f>SUM(D80:D91)</f>
        <v>28248</v>
      </c>
      <c r="E93" s="314">
        <f>SUM(E80:E91)</f>
        <v>28471</v>
      </c>
      <c r="F93" s="314">
        <f>SUM(F80:F91)</f>
        <v>27619</v>
      </c>
      <c r="G93" s="314">
        <f>SUM(G80:G91)</f>
        <v>28327</v>
      </c>
      <c r="H93" s="315"/>
      <c r="I93" s="316"/>
      <c r="J93" s="283"/>
      <c r="R93" s="309" t="s">
        <v>38</v>
      </c>
      <c r="S93" s="314"/>
      <c r="T93" s="314">
        <f>SUM(T80:T91)</f>
        <v>8380</v>
      </c>
      <c r="U93" s="314">
        <f>SUM(U80:U91)</f>
        <v>9003</v>
      </c>
      <c r="V93" s="314">
        <f>SUM(V80:V91)</f>
        <v>8653</v>
      </c>
      <c r="W93" s="314">
        <f>SUM(W80:W91)</f>
        <v>9234</v>
      </c>
      <c r="X93" s="314">
        <f>SUM(X80:X91)</f>
        <v>8730</v>
      </c>
      <c r="Y93" s="315"/>
      <c r="Z93" s="316"/>
      <c r="AA93" s="339"/>
      <c r="AB93" s="339"/>
    </row>
    <row r="94" spans="1:30">
      <c r="A94" s="278" t="s">
        <v>39</v>
      </c>
      <c r="B94" s="290"/>
      <c r="C94" s="317"/>
      <c r="D94" s="317">
        <f>D93/C93-1</f>
        <v>2.7947598253275086E-2</v>
      </c>
      <c r="E94" s="317">
        <f>E93/D93-1</f>
        <v>7.8943642027753391E-3</v>
      </c>
      <c r="F94" s="317">
        <f>F93/E93-1</f>
        <v>-2.9925187032418976E-2</v>
      </c>
      <c r="G94" s="317">
        <f>G93/F93-1</f>
        <v>2.5634526956080927E-2</v>
      </c>
      <c r="H94" s="317"/>
      <c r="I94" s="317">
        <f>(H80+H81+H82+H83+H84+H85+H86+H87+H88+H89)/(G80+G81+G82+G83+G84+G85+G86+G87+G88+G89)-1</f>
        <v>-6.6355555555555501E-2</v>
      </c>
      <c r="J94" s="283"/>
      <c r="R94" s="278" t="s">
        <v>39</v>
      </c>
      <c r="S94" s="290"/>
      <c r="T94" s="290"/>
      <c r="U94" s="317">
        <f>U93/T93-1</f>
        <v>7.4343675417661181E-2</v>
      </c>
      <c r="V94" s="317">
        <f>V93/U93-1</f>
        <v>-3.8875930245473755E-2</v>
      </c>
      <c r="W94" s="317">
        <f>W93/V93-1</f>
        <v>6.7144343002426998E-2</v>
      </c>
      <c r="X94" s="317">
        <f>X93/W93-1</f>
        <v>-5.4580896686159841E-2</v>
      </c>
      <c r="Y94" s="283"/>
      <c r="Z94" s="317">
        <f>(Y80+Y81+Y82+Y83+Y84+Y85+Y86+Y87+Y88+Y89)/(X80+X81+X82+X83+X84+X85+X86+X87+X88+X89)-1</f>
        <v>-0.14748010610079576</v>
      </c>
      <c r="AA94" s="283"/>
    </row>
    <row r="95" spans="1:30">
      <c r="A95" s="264" t="s">
        <v>93</v>
      </c>
      <c r="R95" s="264" t="s">
        <v>93</v>
      </c>
    </row>
  </sheetData>
  <sheetProtection selectLockedCells="1" selectUnlockedCells="1"/>
  <mergeCells count="83">
    <mergeCell ref="A8:G8"/>
    <mergeCell ref="K7:P7"/>
    <mergeCell ref="L9:P9"/>
    <mergeCell ref="A10:A11"/>
    <mergeCell ref="B10:B11"/>
    <mergeCell ref="C10:C11"/>
    <mergeCell ref="D10:D11"/>
    <mergeCell ref="E10:E11"/>
    <mergeCell ref="F10:F11"/>
    <mergeCell ref="K8:P8"/>
    <mergeCell ref="AA10:AA11"/>
    <mergeCell ref="G10:G11"/>
    <mergeCell ref="H10:H11"/>
    <mergeCell ref="I10:I11"/>
    <mergeCell ref="S10:S11"/>
    <mergeCell ref="T10:T11"/>
    <mergeCell ref="U10:U11"/>
    <mergeCell ref="L11:N11"/>
    <mergeCell ref="V10:V11"/>
    <mergeCell ref="W10:W11"/>
    <mergeCell ref="X10:X11"/>
    <mergeCell ref="Y10:Y11"/>
    <mergeCell ref="Z10:Z11"/>
    <mergeCell ref="K35:P35"/>
    <mergeCell ref="A36:A37"/>
    <mergeCell ref="B36:B37"/>
    <mergeCell ref="C36:C37"/>
    <mergeCell ref="D36:D37"/>
    <mergeCell ref="E36:E37"/>
    <mergeCell ref="F36:F37"/>
    <mergeCell ref="G36:G37"/>
    <mergeCell ref="H36:H37"/>
    <mergeCell ref="I36:I37"/>
    <mergeCell ref="S36:S37"/>
    <mergeCell ref="R12:R15"/>
    <mergeCell ref="R16:R19"/>
    <mergeCell ref="R20:R23"/>
    <mergeCell ref="R24:R27"/>
    <mergeCell ref="R36:R37"/>
    <mergeCell ref="Z36:Z37"/>
    <mergeCell ref="A57:A58"/>
    <mergeCell ref="B57:B58"/>
    <mergeCell ref="C57:C58"/>
    <mergeCell ref="D57:D58"/>
    <mergeCell ref="E57:E58"/>
    <mergeCell ref="F57:F58"/>
    <mergeCell ref="G57:G58"/>
    <mergeCell ref="H57:H58"/>
    <mergeCell ref="I57:I58"/>
    <mergeCell ref="T36:T37"/>
    <mergeCell ref="U36:U37"/>
    <mergeCell ref="V36:V37"/>
    <mergeCell ref="W36:W37"/>
    <mergeCell ref="X36:X37"/>
    <mergeCell ref="Y36:Y37"/>
    <mergeCell ref="X57:X58"/>
    <mergeCell ref="Y57:Y58"/>
    <mergeCell ref="Z57:Z58"/>
    <mergeCell ref="K77:P77"/>
    <mergeCell ref="A78:A79"/>
    <mergeCell ref="B78:B79"/>
    <mergeCell ref="C78:C79"/>
    <mergeCell ref="D78:D79"/>
    <mergeCell ref="E78:E79"/>
    <mergeCell ref="F78:F79"/>
    <mergeCell ref="R57:R58"/>
    <mergeCell ref="S57:S58"/>
    <mergeCell ref="T57:T58"/>
    <mergeCell ref="U57:U58"/>
    <mergeCell ref="V57:V58"/>
    <mergeCell ref="W57:W58"/>
    <mergeCell ref="Z78:Z79"/>
    <mergeCell ref="G78:G79"/>
    <mergeCell ref="H78:H79"/>
    <mergeCell ref="I78:I79"/>
    <mergeCell ref="R78:R79"/>
    <mergeCell ref="S78:S79"/>
    <mergeCell ref="T78:T79"/>
    <mergeCell ref="U78:U79"/>
    <mergeCell ref="V78:V79"/>
    <mergeCell ref="W78:W79"/>
    <mergeCell ref="X78:X79"/>
    <mergeCell ref="Y78:Y79"/>
  </mergeCells>
  <conditionalFormatting sqref="Y38:Y49">
    <cfRule type="cellIs" dxfId="13" priority="14" operator="between">
      <formula>0</formula>
      <formula>0</formula>
    </cfRule>
  </conditionalFormatting>
  <conditionalFormatting sqref="Z38:Z49">
    <cfRule type="cellIs" dxfId="12" priority="13" operator="between">
      <formula>0</formula>
      <formula>0</formula>
    </cfRule>
  </conditionalFormatting>
  <conditionalFormatting sqref="Y59:Y70">
    <cfRule type="cellIs" dxfId="11" priority="12" operator="between">
      <formula>0</formula>
      <formula>0</formula>
    </cfRule>
  </conditionalFormatting>
  <conditionalFormatting sqref="Z59:Z70">
    <cfRule type="cellIs" dxfId="10" priority="11" operator="between">
      <formula>0</formula>
      <formula>0</formula>
    </cfRule>
  </conditionalFormatting>
  <conditionalFormatting sqref="Y80:Y91">
    <cfRule type="cellIs" dxfId="9" priority="10" operator="between">
      <formula>0</formula>
      <formula>0</formula>
    </cfRule>
  </conditionalFormatting>
  <conditionalFormatting sqref="Z80:Z91">
    <cfRule type="cellIs" dxfId="8" priority="9" operator="between">
      <formula>0</formula>
      <formula>0</formula>
    </cfRule>
  </conditionalFormatting>
  <conditionalFormatting sqref="H80:H91">
    <cfRule type="cellIs" dxfId="7" priority="8" operator="between">
      <formula>0</formula>
      <formula>0</formula>
    </cfRule>
  </conditionalFormatting>
  <conditionalFormatting sqref="I80:I91">
    <cfRule type="cellIs" dxfId="6" priority="7" operator="between">
      <formula>0</formula>
      <formula>0</formula>
    </cfRule>
  </conditionalFormatting>
  <conditionalFormatting sqref="H59:H70">
    <cfRule type="cellIs" dxfId="5" priority="6" operator="between">
      <formula>0</formula>
      <formula>0</formula>
    </cfRule>
  </conditionalFormatting>
  <conditionalFormatting sqref="I59:I70">
    <cfRule type="cellIs" dxfId="4" priority="5" operator="between">
      <formula>0</formula>
      <formula>0</formula>
    </cfRule>
  </conditionalFormatting>
  <conditionalFormatting sqref="H38:H49">
    <cfRule type="cellIs" dxfId="3" priority="4" operator="between">
      <formula>0</formula>
      <formula>0</formula>
    </cfRule>
  </conditionalFormatting>
  <conditionalFormatting sqref="I38:I49">
    <cfRule type="cellIs" dxfId="2" priority="3" operator="between">
      <formula>0</formula>
      <formula>0</formula>
    </cfRule>
  </conditionalFormatting>
  <conditionalFormatting sqref="H12:H23">
    <cfRule type="cellIs" dxfId="1" priority="2" operator="between">
      <formula>0</formula>
      <formula>0</formula>
    </cfRule>
  </conditionalFormatting>
  <conditionalFormatting sqref="I12:I23">
    <cfRule type="cellIs" dxfId="0" priority="1" operator="between">
      <formula>0</formula>
      <formula>0</formula>
    </cfRule>
  </conditionalFormatting>
  <pageMargins left="0.78749999999999998" right="0.78749999999999998" top="1.0249999999999999" bottom="1.0249999999999999" header="0.78749999999999998" footer="0.78749999999999998"/>
  <pageSetup paperSize="9" firstPageNumber="0" orientation="landscape" horizontalDpi="300" verticalDpi="300" r:id="rId1"/>
  <headerFooter alignWithMargins="0">
    <oddHeader>&amp;C&amp;10&amp;A</oddHeader>
    <oddFooter>&amp;C&amp;10Page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6</vt:i4>
      </vt:variant>
    </vt:vector>
  </HeadingPairs>
  <TitlesOfParts>
    <vt:vector size="15" baseType="lpstr">
      <vt:lpstr>Méthodologie_sommaire</vt:lpstr>
      <vt:lpstr>Evolution_abattages-total.bovin</vt:lpstr>
      <vt:lpstr>Evol_abattages_total_vaches</vt:lpstr>
      <vt:lpstr>cotations_Vaches_reformeO et P</vt:lpstr>
      <vt:lpstr>Evol_abattages_total_génisses</vt:lpstr>
      <vt:lpstr>IPAMPA_aliment_bovins</vt:lpstr>
      <vt:lpstr>Evol_abattage_total_veaux</vt:lpstr>
      <vt:lpstr>cotations_Veaux_non_eleve_au_pi</vt:lpstr>
      <vt:lpstr>Evol. exportations_veaux_brouta</vt:lpstr>
      <vt:lpstr>'cotations_Vaches_reformeO et P'!Excel_BuiltIn_Print_Area</vt:lpstr>
      <vt:lpstr>cotations_Veaux_non_eleve_au_pi!Excel_BuiltIn_Print_Area</vt:lpstr>
      <vt:lpstr>'cotations_Vaches_reformeO et P'!Zone_d_impression</vt:lpstr>
      <vt:lpstr>cotations_Veaux_non_eleve_au_pi!Zone_d_impression</vt:lpstr>
      <vt:lpstr>'Evol. exportations_veaux_brouta'!Zone_d_impression</vt:lpstr>
      <vt:lpstr>Evol_abattages_total_génisses!Zone_d_impression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FABREGUE</dc:creator>
  <cp:lastModifiedBy>Utilisateur Windows</cp:lastModifiedBy>
  <dcterms:created xsi:type="dcterms:W3CDTF">2019-10-02T10:37:18Z</dcterms:created>
  <dcterms:modified xsi:type="dcterms:W3CDTF">2024-01-10T09:14:36Z</dcterms:modified>
</cp:coreProperties>
</file>