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5-grandes cultures\2023\publi\"/>
    </mc:Choice>
  </mc:AlternateContent>
  <bookViews>
    <workbookView xWindow="0" yWindow="0" windowWidth="21600" windowHeight="10770" tabRatio="500" firstSheet="2" activeTab="2"/>
  </bookViews>
  <sheets>
    <sheet name="Méthodologie" sheetId="1" r:id="rId1"/>
    <sheet name="Calendrier_Estim_production" sheetId="2" r:id="rId2"/>
    <sheet name="GC_EstimProduction2021-2022" sheetId="3" r:id="rId3"/>
    <sheet name="cotations_cereales" sheetId="5" r:id="rId4"/>
    <sheet name="Cotations oleoproteagineux" sheetId="6" r:id="rId5"/>
    <sheet name="Evol.sole-régionale_Blés" sheetId="7" r:id="rId6"/>
  </sheets>
  <definedNames>
    <definedName name="_100SHARED_FORMULA_15_95_15_95_5_1">"""(([.O96]/[.N96])*100)-100"""</definedName>
    <definedName name="_101SHARED_FORMULA_15_95_15_95_5_2">"""(([.O96]/[.N96])*100)-100"""</definedName>
    <definedName name="_102SHARED_FORMULA_15_95_15_95_5_3">((#REF!/#REF!)*100)-100</definedName>
    <definedName name="_103SHARED_FORMULA_2_11_2_11_3_1">"""SUM([.C9:.C10])"""</definedName>
    <definedName name="_104SHARED_FORMULA_2_11_2_11_3_2">"""SUM([.C9:.C10])"""</definedName>
    <definedName name="_105SHARED_FORMULA_2_11_2_11_3_3">SUM(#REF!)</definedName>
    <definedName name="_106SHARED_FORMULA_2_7_2_7_2_1">"""SUM(#REF!)"""</definedName>
    <definedName name="_107SHARED_FORMULA_2_7_2_7_2_2">"""SUM(#REF!)"""</definedName>
    <definedName name="_108SHARED_FORMULA_2_7_2_7_2_3">NA()</definedName>
    <definedName name="_109SHARED_FORMULA_4_14_4_14_4_1">"""(([.D15]/[.C15])*100)-100"""</definedName>
    <definedName name="_10Excel_BuiltIn_Print_Area_4_1">"""NA()"""</definedName>
    <definedName name="_110SHARED_FORMULA_4_14_4_14_4_2">"""(([.D15]/[.C15])*100)-100"""</definedName>
    <definedName name="_111SHARED_FORMULA_4_14_4_14_4_3">((#REF!/#REF!)*100)-100</definedName>
    <definedName name="_112SHARED_FORMULA_4_14_4_14_5_1">"""(([.D15]/[.C15])*100)-100"""</definedName>
    <definedName name="_113SHARED_FORMULA_4_14_4_14_5_2">"""(([.D15]/[.C15])*100)-100"""</definedName>
    <definedName name="_114SHARED_FORMULA_4_14_4_14_5_3">((#REF!/#REF!)*100)-100</definedName>
    <definedName name="_115SHARED_FORMULA_4_14_4_14_6_1">"""(([.D15]/[.C15])*100)-100"""</definedName>
    <definedName name="_116SHARED_FORMULA_4_14_4_14_6_2">"""(([.D15]/[.C15])*100)-100"""</definedName>
    <definedName name="_117SHARED_FORMULA_4_14_4_14_6_3">((#REF!/#REF!)*100)-100</definedName>
    <definedName name="_118SHARED_FORMULA_4_14_4_14_8_1">"""(([.D15]/[.C15])*100)-100"""</definedName>
    <definedName name="_119SHARED_FORMULA_4_14_4_14_8_2">"""(([.D15]/[.C15])*100)-100"""</definedName>
    <definedName name="_11Excel_BuiltIn_Print_Area_4_2">"""NA()"""</definedName>
    <definedName name="_120SHARED_FORMULA_4_14_4_14_8_3">((#REF!/#REF!)*100)-100</definedName>
    <definedName name="_121SHARED_FORMULA_4_15_4_15_7_1">"""(([.D16]/[.C16])*100)-100"""</definedName>
    <definedName name="_122SHARED_FORMULA_4_15_4_15_7_2">"""(([.D16]/[.C16])*100)-100"""</definedName>
    <definedName name="_123SHARED_FORMULA_4_15_4_15_7_3">((#REF!/#REF!)*100)-100</definedName>
    <definedName name="_124SHARED_FORMULA_4_36_4_36_5_1">"""(([.D37]/[.C37])*100)-100"""</definedName>
    <definedName name="_125SHARED_FORMULA_4_36_4_36_5_2">"""(([.D37]/[.C37])*100)-100"""</definedName>
    <definedName name="_126SHARED_FORMULA_4_36_4_36_5_3">((#REF!/#REF!)*100)-100</definedName>
    <definedName name="_127SHARED_FORMULA_4_37_4_37_4_1">"""(([.D38]/[.C38])*100)-100"""</definedName>
    <definedName name="_128SHARED_FORMULA_4_37_4_37_4_2">"""(([.D38]/[.C38])*100)-100"""</definedName>
    <definedName name="_129SHARED_FORMULA_4_37_4_37_4_3">((#REF!/#REF!)*100)-100</definedName>
    <definedName name="_12Excel_BuiltIn_Print_Area_4_3">NA()</definedName>
    <definedName name="_130SHARED_FORMULA_4_37_4_37_6_1">"""(([.D38]/[.C38])*100)-100"""</definedName>
    <definedName name="_131SHARED_FORMULA_4_37_4_37_6_2">"""(([.D38]/[.C38])*100)-100"""</definedName>
    <definedName name="_132SHARED_FORMULA_4_37_4_37_6_3">((#REF!/#REF!)*100)-100</definedName>
    <definedName name="_133SHARED_FORMULA_4_38_4_38_7_1">"""(([.D39]/[.C39])*100)-100"""</definedName>
    <definedName name="_134SHARED_FORMULA_4_38_4_38_7_2">"""(([.D39]/[.C39])*100)-100"""</definedName>
    <definedName name="_135SHARED_FORMULA_4_38_4_38_7_3">((#REF!/#REF!)*100)-100</definedName>
    <definedName name="_136SHARED_FORMULA_4_40_4_40_8_1">"""(([.D41]/[.C41])*100)-100"""</definedName>
    <definedName name="_137SHARED_FORMULA_4_40_4_40_8_2">"""(([.D41]/[.C41])*100)-100"""</definedName>
    <definedName name="_138SHARED_FORMULA_4_40_4_40_8_3">((#REF!/#REF!)*100)-100</definedName>
    <definedName name="_139SHARED_FORMULA_4_53_4_53_8_1">"""(([.D54]/[.C54])*100)-100"""</definedName>
    <definedName name="_13Excel_BuiltIn_Print_Area_5_1">"""NA()"""</definedName>
    <definedName name="_140SHARED_FORMULA_4_53_4_53_8_2">"""(([.D54]/[.C54])*100)-100"""</definedName>
    <definedName name="_141SHARED_FORMULA_4_53_4_53_8_3">((#REF!/#REF!)*100)-100</definedName>
    <definedName name="_142SHARED_FORMULA_4_54_4_54_5_1">"""(([.D55]/[.C55])*100)-100"""</definedName>
    <definedName name="_143SHARED_FORMULA_4_54_4_54_5_2">"""(([.D55]/[.C55])*100)-100"""</definedName>
    <definedName name="_144SHARED_FORMULA_4_54_4_54_5_3">((#REF!/#REF!)*100)-100</definedName>
    <definedName name="_145SHARED_FORMULA_4_55_4_55_4_1">"""(([.D56]/[.C56])*100)-100"""</definedName>
    <definedName name="_146SHARED_FORMULA_4_55_4_55_4_2">"""(([.D56]/[.C56])*100)-100"""</definedName>
    <definedName name="_147SHARED_FORMULA_4_55_4_55_4_3">((#REF!/#REF!)*100)-100</definedName>
    <definedName name="_148SHARED_FORMULA_4_55_4_55_6_1">"""(([.D56]/[.C56])*100)-100"""</definedName>
    <definedName name="_149SHARED_FORMULA_4_55_4_55_6_2">"""(([.D56]/[.C56])*100)-100"""</definedName>
    <definedName name="_14Excel_BuiltIn_Print_Area_5_2">"""NA()"""</definedName>
    <definedName name="_150SHARED_FORMULA_4_55_4_55_6_3">((#REF!/#REF!)*100)-100</definedName>
    <definedName name="_151SHARED_FORMULA_4_56_4_56_7_1">"""(([.D57]/[.C57])*100)-100"""</definedName>
    <definedName name="_152SHARED_FORMULA_4_56_4_56_7_2">"""(([.D57]/[.C57])*100)-100"""</definedName>
    <definedName name="_153SHARED_FORMULA_4_56_4_56_7_3">((#REF!/#REF!)*100)-100</definedName>
    <definedName name="_154SHARED_FORMULA_4_71_4_71_5_1">"""(([.D72]/[.C72])*100)-100"""</definedName>
    <definedName name="_155SHARED_FORMULA_4_71_4_71_5_2">"""(([.D72]/[.C72])*100)-100"""</definedName>
    <definedName name="_156SHARED_FORMULA_4_71_4_71_5_3">((#REF!/#REF!)*100)-100</definedName>
    <definedName name="_157SHARED_FORMULA_4_71_4_71_8_1">"""(([.D72]/[.C72])*100)-100"""</definedName>
    <definedName name="_158SHARED_FORMULA_4_71_4_71_8_2">"""(([.D72]/[.C72])*100)-100"""</definedName>
    <definedName name="_159SHARED_FORMULA_4_71_4_71_8_3">((#REF!/#REF!)*100)-100</definedName>
    <definedName name="_15Excel_BuiltIn_Print_Area_5_3">NA()</definedName>
    <definedName name="_160SHARED_FORMULA_4_72_4_72_4_1">"""(([.D73]/[.C73])*100)-100"""</definedName>
    <definedName name="_161SHARED_FORMULA_4_72_4_72_4_2">"""(([.D73]/[.C73])*100)-100"""</definedName>
    <definedName name="_162SHARED_FORMULA_4_72_4_72_4_3">((#REF!/#REF!)*100)-100</definedName>
    <definedName name="_163SHARED_FORMULA_4_72_4_72_6_1">"""(([.D73]/[.C73])*100)-100"""</definedName>
    <definedName name="_164SHARED_FORMULA_4_72_4_72_6_2">"""(([.D73]/[.C73])*100)-100"""</definedName>
    <definedName name="_165SHARED_FORMULA_4_72_4_72_6_3">((#REF!/#REF!)*100)-100</definedName>
    <definedName name="_166SHARED_FORMULA_4_73_4_73_7_1">"""(([.D74]/[.C74])*100)-100"""</definedName>
    <definedName name="_167SHARED_FORMULA_4_73_4_73_7_2">"""(([.D74]/[.C74])*100)-100"""</definedName>
    <definedName name="_168SHARED_FORMULA_4_73_4_73_7_3">((#REF!/#REF!)*100)-100</definedName>
    <definedName name="_169SHARED_FORMULA_4_88_4_88_8_1">"""(([.D89]/[.C89])*100)-100"""</definedName>
    <definedName name="_16SHARED_FORMULA_1_146_1_146_0_1">"""NA()"""</definedName>
    <definedName name="_170SHARED_FORMULA_4_88_4_88_8_2">"""(([.D89]/[.C89])*100)-100"""</definedName>
    <definedName name="_171SHARED_FORMULA_4_88_4_88_8_3">((#REF!/#REF!)*100)-100</definedName>
    <definedName name="_172SHARED_FORMULA_4_89_4_89_5_1">"""(([.D90]/[.C90])*100)-100"""</definedName>
    <definedName name="_173SHARED_FORMULA_4_89_4_89_5_2">"""(([.D90]/[.C90])*100)-100"""</definedName>
    <definedName name="_174SHARED_FORMULA_4_89_4_89_5_3">((#REF!/#REF!)*100)-100</definedName>
    <definedName name="_175Z_3BCF3A1C_15FB_4953_A7D3_0EA7293DDD77__wvu_Cols_1">"""NA()"""</definedName>
    <definedName name="_176Z_3BCF3A1C_15FB_4953_A7D3_0EA7293DDD77__wvu_Cols_2">"""NA()"""</definedName>
    <definedName name="_177Z_3BCF3A1C_15FB_4953_A7D3_0EA7293DDD77__wvu_Cols_3">NA()</definedName>
    <definedName name="_178Z_3BCF3A1C_15FB_4953_A7D3_0EA7293DDD77__wvu_Cols_1_1">"""NA()"""</definedName>
    <definedName name="_179Z_3BCF3A1C_15FB_4953_A7D3_0EA7293DDD77__wvu_Cols_1_2">"""NA()"""</definedName>
    <definedName name="_17SHARED_FORMULA_1_146_1_146_0_2">"""NA()"""</definedName>
    <definedName name="_180Z_3BCF3A1C_15FB_4953_A7D3_0EA7293DDD77__wvu_Cols_1_3">NA()</definedName>
    <definedName name="_181Z_3BCF3A1C_15FB_4953_A7D3_0EA7293DDD77__wvu_PrintArea_1">"""NA()"""</definedName>
    <definedName name="_182Z_3BCF3A1C_15FB_4953_A7D3_0EA7293DDD77__wvu_PrintArea_2">"""NA()"""</definedName>
    <definedName name="_183Z_3BCF3A1C_15FB_4953_A7D3_0EA7293DDD77__wvu_PrintArea_3">NA()</definedName>
    <definedName name="_184Z_3BCF3A1C_15FB_4953_A7D3_0EA7293DDD77__wvu_PrintArea_1_1">"""NA()"""</definedName>
    <definedName name="_185Z_3BCF3A1C_15FB_4953_A7D3_0EA7293DDD77__wvu_PrintArea_1_2">"""NA()"""</definedName>
    <definedName name="_186Z_3BCF3A1C_15FB_4953_A7D3_0EA7293DDD77__wvu_PrintArea_1_3">NA()</definedName>
    <definedName name="_187Z_3BCF3A1C_15FB_4953_A7D3_0EA7293DDD77__wvu_PrintArea_2_1">"""NA()"""</definedName>
    <definedName name="_188Z_3BCF3A1C_15FB_4953_A7D3_0EA7293DDD77__wvu_PrintArea_2_2">"""NA()"""</definedName>
    <definedName name="_189Z_3BCF3A1C_15FB_4953_A7D3_0EA7293DDD77__wvu_PrintArea_2_3">NA()</definedName>
    <definedName name="_18SHARED_FORMULA_1_146_1_146_0_3">NA()</definedName>
    <definedName name="_190Z_3BCF3A1C_15FB_4953_A7D3_0EA7293DDD77__wvu_PrintArea_3_1">"""NA()"""</definedName>
    <definedName name="_191Z_3BCF3A1C_15FB_4953_A7D3_0EA7293DDD77__wvu_PrintArea_3_2">"""NA()"""</definedName>
    <definedName name="_192Z_3BCF3A1C_15FB_4953_A7D3_0EA7293DDD77__wvu_PrintArea_3_3">NA()</definedName>
    <definedName name="_193Z_3BCF3A1C_15FB_4953_A7D3_0EA7293DDD77__wvu_PrintTitles_1">"""NA()"""</definedName>
    <definedName name="_194Z_3BCF3A1C_15FB_4953_A7D3_0EA7293DDD77__wvu_PrintTitles_2">"""NA()"""</definedName>
    <definedName name="_195Z_3BCF3A1C_15FB_4953_A7D3_0EA7293DDD77__wvu_PrintTitles_3">NA()</definedName>
    <definedName name="_196Z_3BCF3A1C_15FB_4953_A7D3_0EA7293DDD77__wvu_PrintTitles_1_1">"""NA()"""</definedName>
    <definedName name="_197Z_3BCF3A1C_15FB_4953_A7D3_0EA7293DDD77__wvu_PrintTitles_1_2">"""NA()"""</definedName>
    <definedName name="_198Z_3BCF3A1C_15FB_4953_A7D3_0EA7293DDD77__wvu_PrintTitles_1_3">NA()</definedName>
    <definedName name="_199Z_3BCF3A1C_15FB_4953_A7D3_0EA7293DDD77__wvu_PrintTitles_2_1">"""NA()"""</definedName>
    <definedName name="_19SHARED_FORMULA_1_147_1_147_0_1">"""NA()"""</definedName>
    <definedName name="_1Excel_BuiltIn_Print_Area_1_1">"""NA()"""</definedName>
    <definedName name="_200Z_3BCF3A1C_15FB_4953_A7D3_0EA7293DDD77__wvu_PrintTitles_2_2">"""NA()"""</definedName>
    <definedName name="_201Z_3BCF3A1C_15FB_4953_A7D3_0EA7293DDD77__wvu_PrintTitles_2_3">NA()</definedName>
    <definedName name="_202Z_3BCF3A1C_15FB_4953_A7D3_0EA7293DDD77__wvu_PrintTitles_3_1">"""NA()"""</definedName>
    <definedName name="_203Z_3BCF3A1C_15FB_4953_A7D3_0EA7293DDD77__wvu_PrintTitles_3_2">"""NA()"""</definedName>
    <definedName name="_204Z_3BCF3A1C_15FB_4953_A7D3_0EA7293DDD77__wvu_PrintTitles_3_3">NA()</definedName>
    <definedName name="_20SHARED_FORMULA_1_147_1_147_0_2">"""NA()"""</definedName>
    <definedName name="_21SHARED_FORMULA_1_147_1_147_0_3">NA()</definedName>
    <definedName name="_22SHARED_FORMULA_1_148_1_148_0_1">"""NA()"""</definedName>
    <definedName name="_23SHARED_FORMULA_1_148_1_148_0_2">"""NA()"""</definedName>
    <definedName name="_24SHARED_FORMULA_1_148_1_148_0_3">NA()</definedName>
    <definedName name="_25SHARED_FORMULA_1_149_1_149_0_1">"""NA()"""</definedName>
    <definedName name="_26SHARED_FORMULA_1_149_1_149_0_2">"""NA()"""</definedName>
    <definedName name="_27SHARED_FORMULA_1_149_1_149_0_3">NA()</definedName>
    <definedName name="_28SHARED_FORMULA_1_55_1_55_3_1">"""SUM([.B52:.B55])"""</definedName>
    <definedName name="_29SHARED_FORMULA_1_55_1_55_3_2">"""SUM([.B52:.B55])"""</definedName>
    <definedName name="_2Excel_BuiltIn_Print_Area_1_2">"""NA()"""</definedName>
    <definedName name="_30SHARED_FORMULA_1_55_1_55_3_3">SUM(#REF!)</definedName>
    <definedName name="_31SHARED_FORMULA_1_56_1_56_3_1">"""[.B56]/[.B50]*100"""</definedName>
    <definedName name="_32SHARED_FORMULA_1_56_1_56_3_2">"""[.B56]/[.B50]*100"""</definedName>
    <definedName name="_33SHARED_FORMULA_1_56_1_56_3_3">#REF!/#REF!*100</definedName>
    <definedName name="_34SHARED_FORMULA_15_14_15_14_4_1">"""(([.O15]/[.N15])*100)-100"""</definedName>
    <definedName name="_35SHARED_FORMULA_15_14_15_14_4_2">"""(([.O15]/[.N15])*100)-100"""</definedName>
    <definedName name="_36SHARED_FORMULA_15_14_15_14_4_3">((#REF!/#REF!)*100)-100</definedName>
    <definedName name="_37SHARED_FORMULA_15_14_15_14_5_1">"""(([.O15]/[.N15])*100)-100"""</definedName>
    <definedName name="_38SHARED_FORMULA_15_14_15_14_5_2">"""(([.O15]/[.N15])*100)-100"""</definedName>
    <definedName name="_39SHARED_FORMULA_15_14_15_14_5_3">((#REF!/#REF!)*100)-100</definedName>
    <definedName name="_3Excel_BuiltIn_Print_Area_1_3">NA()</definedName>
    <definedName name="_40SHARED_FORMULA_15_14_15_14_6_1">"""(([.O15]/[.N15])*100)-100"""</definedName>
    <definedName name="_41SHARED_FORMULA_15_14_15_14_6_2">"""(([.O15]/[.N15])*100)-100"""</definedName>
    <definedName name="_42SHARED_FORMULA_15_14_15_14_6_3">((#REF!/#REF!)*100)-100</definedName>
    <definedName name="_43SHARED_FORMULA_15_14_15_14_8_1">"""(([.O15]/[.N15])*100)-100"""</definedName>
    <definedName name="_44SHARED_FORMULA_15_14_15_14_8_2">"""(([.O15]/[.N15])*100)-100"""</definedName>
    <definedName name="_45SHARED_FORMULA_15_14_15_14_8_3">((#REF!/#REF!)*100)-100</definedName>
    <definedName name="_46SHARED_FORMULA_15_15_15_15_7_1">"""(([.O16]/[.N16])*100)-100"""</definedName>
    <definedName name="_47SHARED_FORMULA_15_15_15_15_7_2">"""(([.O16]/[.N16])*100)-100"""</definedName>
    <definedName name="_48SHARED_FORMULA_15_15_15_15_7_3">((#REF!/#REF!)*100)-100</definedName>
    <definedName name="_49SHARED_FORMULA_15_36_15_36_5_1">"""(([.O37]/[.N37])*100)-100"""</definedName>
    <definedName name="_4Excel_BuiltIn_Print_Area_2_1">"""NA()"""</definedName>
    <definedName name="_50SHARED_FORMULA_15_36_15_36_5_2">"""(([.O37]/[.N37])*100)-100"""</definedName>
    <definedName name="_51SHARED_FORMULA_15_36_15_36_5_3">((#REF!/#REF!)*100)-100</definedName>
    <definedName name="_52SHARED_FORMULA_15_37_15_37_4_1">"""(([.O38]/[.N38])*100)-100"""</definedName>
    <definedName name="_53SHARED_FORMULA_15_37_15_37_4_2">"""(([.O38]/[.N38])*100)-100"""</definedName>
    <definedName name="_54SHARED_FORMULA_15_37_15_37_4_3">((#REF!/#REF!)*100)-100</definedName>
    <definedName name="_55SHARED_FORMULA_15_37_15_37_6_1">"""(([.O38]/[.N38])*100)-100"""</definedName>
    <definedName name="_56SHARED_FORMULA_15_37_15_37_6_2">"""(([.O38]/[.N38])*100)-100"""</definedName>
    <definedName name="_57SHARED_FORMULA_15_37_15_37_6_3">((#REF!/#REF!)*100)-100</definedName>
    <definedName name="_58SHARED_FORMULA_15_38_15_38_7_1">"""(([.O39]/[.N39])*100)-100"""</definedName>
    <definedName name="_59SHARED_FORMULA_15_38_15_38_7_2">"""(([.O39]/[.N39])*100)-100"""</definedName>
    <definedName name="_5Excel_BuiltIn_Print_Area_2_2">"""NA()"""</definedName>
    <definedName name="_60SHARED_FORMULA_15_38_15_38_7_3">((#REF!/#REF!)*100)-100</definedName>
    <definedName name="_61SHARED_FORMULA_15_40_15_40_8_1">"""(([.O41]/[.N41])*100)-100"""</definedName>
    <definedName name="_62SHARED_FORMULA_15_40_15_40_8_2">"""(([.O41]/[.N41])*100)-100"""</definedName>
    <definedName name="_63SHARED_FORMULA_15_40_15_40_8_3">((#REF!/#REF!)*100)-100</definedName>
    <definedName name="_64SHARED_FORMULA_15_53_15_53_8_1">"""(([.O54]/[.N54])*100)-100"""</definedName>
    <definedName name="_65SHARED_FORMULA_15_53_15_53_8_2">"""(([.O54]/[.N54])*100)-100"""</definedName>
    <definedName name="_66SHARED_FORMULA_15_53_15_53_8_3">((#REF!/#REF!)*100)-100</definedName>
    <definedName name="_67SHARED_FORMULA_15_54_15_54_5_1">"""(([.O55]/[.N55])*100)-100"""</definedName>
    <definedName name="_68SHARED_FORMULA_15_54_15_54_5_2">"""(([.O55]/[.N55])*100)-100"""</definedName>
    <definedName name="_69SHARED_FORMULA_15_54_15_54_5_3">((#REF!/#REF!)*100)-100</definedName>
    <definedName name="_6Excel_BuiltIn_Print_Area_2_3">NA()</definedName>
    <definedName name="_70SHARED_FORMULA_15_55_15_55_4_1">"""(([.O56]/[.N56])*100)-100"""</definedName>
    <definedName name="_71SHARED_FORMULA_15_55_15_55_4_2">"""(([.O56]/[.N56])*100)-100"""</definedName>
    <definedName name="_72SHARED_FORMULA_15_55_15_55_4_3">((#REF!/#REF!)*100)-100</definedName>
    <definedName name="_73SHARED_FORMULA_15_55_15_55_6_1">"""(([.O56]/[.N56])*100)-100"""</definedName>
    <definedName name="_74SHARED_FORMULA_15_55_15_55_6_2">"""(([.O56]/[.N56])*100)-100"""</definedName>
    <definedName name="_75SHARED_FORMULA_15_55_15_55_6_3">((#REF!/#REF!)*100)-100</definedName>
    <definedName name="_76SHARED_FORMULA_15_56_15_56_7_1">"""(([.O57]/[.N57])*100)-100"""</definedName>
    <definedName name="_77SHARED_FORMULA_15_56_15_56_7_2">"""(([.O57]/[.N57])*100)-100"""</definedName>
    <definedName name="_78SHARED_FORMULA_15_56_15_56_7_3">((#REF!/#REF!)*100)-100</definedName>
    <definedName name="_79SHARED_FORMULA_15_71_15_71_8_1">"""(([.O72]/[.N72])*100)-100"""</definedName>
    <definedName name="_7Excel_BuiltIn_Print_Area_3_1">"""NA()"""</definedName>
    <definedName name="_80SHARED_FORMULA_15_71_15_71_8_2">"""(([.O72]/[.N72])*100)-100"""</definedName>
    <definedName name="_81SHARED_FORMULA_15_71_15_71_8_3">((#REF!/#REF!)*100)-100</definedName>
    <definedName name="_82SHARED_FORMULA_15_72_15_72_5_1">"""(([.O73]/[.N73])*100)-100"""</definedName>
    <definedName name="_83SHARED_FORMULA_15_72_15_72_5_2">"""(([.O73]/[.N73])*100)-100"""</definedName>
    <definedName name="_84SHARED_FORMULA_15_72_15_72_5_3">((#REF!/#REF!)*100)-100</definedName>
    <definedName name="_85SHARED_FORMULA_15_73_15_73_4_1">"""(([.O74]/[.N74])*100)-100"""</definedName>
    <definedName name="_86SHARED_FORMULA_15_73_15_73_4_2">"""(([.O74]/[.N74])*100)-100"""</definedName>
    <definedName name="_87SHARED_FORMULA_15_73_15_73_4_3">((#REF!/#REF!)*100)-100</definedName>
    <definedName name="_88SHARED_FORMULA_15_73_15_73_6_1">"""(([.O74]/[.N74])*100)-100"""</definedName>
    <definedName name="_89SHARED_FORMULA_15_73_15_73_6_2">"""(([.O74]/[.N74])*100)-100"""</definedName>
    <definedName name="_8Excel_BuiltIn_Print_Area_3_2">"""NA()"""</definedName>
    <definedName name="_90SHARED_FORMULA_15_73_15_73_6_3">((#REF!/#REF!)*100)-100</definedName>
    <definedName name="_91SHARED_FORMULA_15_74_15_74_7_1">"""(([.O75]/[.N75])*100)-100"""</definedName>
    <definedName name="_92SHARED_FORMULA_15_74_15_74_7_2">"""(([.O75]/[.N75])*100)-100"""</definedName>
    <definedName name="_93SHARED_FORMULA_15_74_15_74_7_3">((#REF!/#REF!)*100)-100</definedName>
    <definedName name="_94SHARED_FORMULA_15_89_15_89_5_1">"""(([.O90]/[.N90])*100)-100"""</definedName>
    <definedName name="_95SHARED_FORMULA_15_89_15_89_5_2">"""(([.O90]/[.N90])*100)-100"""</definedName>
    <definedName name="_96SHARED_FORMULA_15_89_15_89_5_3">((#REF!/#REF!)*100)-100</definedName>
    <definedName name="_97SHARED_FORMULA_15_89_15_89_8_1">"""(([.O90]/[.N90])*100)-100"""</definedName>
    <definedName name="_98SHARED_FORMULA_15_89_15_89_8_2">"""(([.O90]/[.N90])*100)-100"""</definedName>
    <definedName name="_99SHARED_FORMULA_15_89_15_89_8_3">((#REF!/#REF!)*100)-100</definedName>
    <definedName name="_9Excel_BuiltIn_Print_Area_3_3">NA()</definedName>
    <definedName name="Excel_BuiltIn_Print_Area">'Evol.sole-régionale_Blés'!$A$61:$Q$87</definedName>
    <definedName name="Excel_BuiltIn_Print_Area_1" localSheetId="2">"NA()"</definedName>
    <definedName name="Excel_BuiltIn_Print_Area_1">"""NA()"""</definedName>
    <definedName name="Excel_BuiltIn_Print_Area_2" localSheetId="2">"NA()"</definedName>
    <definedName name="Excel_BuiltIn_Print_Area_2">"""NA()"""</definedName>
    <definedName name="Excel_BuiltIn_Print_Area_3" localSheetId="2">"NA()"</definedName>
    <definedName name="Excel_BuiltIn_Print_Area_3">"""NA()"""</definedName>
    <definedName name="Excel_BuiltIn_Print_Area_4" localSheetId="2">"NA()"</definedName>
    <definedName name="Excel_BuiltIn_Print_Area_4">"""NA()"""</definedName>
    <definedName name="Excel_BuiltIn_Print_Area_5" localSheetId="2">"NA()"</definedName>
    <definedName name="Excel_BuiltIn_Print_Area_5">"""NA()"""</definedName>
    <definedName name="SHARED_FORMULA_1_146_1_146_0" localSheetId="2">"NA()"</definedName>
    <definedName name="SHARED_FORMULA_1_146_1_146_0">"""NA()"""</definedName>
    <definedName name="SHARED_FORMULA_1_147_1_147_0" localSheetId="2">"NA()"</definedName>
    <definedName name="SHARED_FORMULA_1_147_1_147_0">"""NA()"""</definedName>
    <definedName name="SHARED_FORMULA_1_148_1_148_0" localSheetId="2">"NA()"</definedName>
    <definedName name="SHARED_FORMULA_1_148_1_148_0">"""NA()"""</definedName>
    <definedName name="SHARED_FORMULA_1_149_1_149_0" localSheetId="2">"NA()"</definedName>
    <definedName name="SHARED_FORMULA_1_149_1_149_0">"""NA()"""</definedName>
    <definedName name="SHARED_FORMULA_1_55_1_55_3" localSheetId="2">"SUM(['file:///A:/02-politiques_publiques/13-connaissances_statistiques/06-suivi_conjoncturel/05-grandes%20cultures/2021/publi/d%C3%A9cembre/t-conjmens_gc_conj_dec_20201201_encours%20.xls'#$''.A65533:.A65536])"</definedName>
    <definedName name="SHARED_FORMULA_1_55_1_55_3">"""SUM([.B52:.B55])"""</definedName>
    <definedName name="SHARED_FORMULA_1_56_1_56_3">"""[.B56]/[.B50]*100"""</definedName>
    <definedName name="SHARED_FORMULA_15_14_15_14_4">"""(([.O15]/[.N15])*100)-100"""</definedName>
    <definedName name="SHARED_FORMULA_15_14_15_14_5">"""(([.O15]/[.N15])*100)-100"""</definedName>
    <definedName name="SHARED_FORMULA_15_14_15_14_6">"""(([.O15]/[.N15])*100)-100"""</definedName>
    <definedName name="SHARED_FORMULA_15_14_15_14_8">"""(([.O15]/[.N15])*100)-100"""</definedName>
    <definedName name="SHARED_FORMULA_15_15_15_15_7">"""(([.O16]/[.N16])*100)-100"""</definedName>
    <definedName name="SHARED_FORMULA_15_36_15_36_5">"""(([.O37]/[.N37])*100)-100"""</definedName>
    <definedName name="SHARED_FORMULA_15_37_15_37_4">"""(([.O38]/[.N38])*100)-100"""</definedName>
    <definedName name="SHARED_FORMULA_15_37_15_37_6">"""(([.O38]/[.N38])*100)-100"""</definedName>
    <definedName name="SHARED_FORMULA_15_38_15_38_7">"""(([.O39]/[.N39])*100)-100"""</definedName>
    <definedName name="SHARED_FORMULA_15_40_15_40_8">"""(([.O41]/[.N41])*100)-100"""</definedName>
    <definedName name="SHARED_FORMULA_15_53_15_53_8">"""(([.O54]/[.N54])*100)-100"""</definedName>
    <definedName name="SHARED_FORMULA_15_54_15_54_5">"""(([.O55]/[.N55])*100)-100"""</definedName>
    <definedName name="SHARED_FORMULA_15_55_15_55_4">"""(([.O56]/[.N56])*100)-100"""</definedName>
    <definedName name="SHARED_FORMULA_15_55_15_55_6">"""(([.O56]/[.N56])*100)-100"""</definedName>
    <definedName name="SHARED_FORMULA_15_56_15_56_7">"""(([.O57]/[.N57])*100)-100"""</definedName>
    <definedName name="SHARED_FORMULA_15_71_15_71_8">"""(([.O72]/[.N72])*100)-100"""</definedName>
    <definedName name="SHARED_FORMULA_15_72_15_72_5">"""(([.O73]/[.N73])*100)-100"""</definedName>
    <definedName name="SHARED_FORMULA_15_73_15_73_4">"""(([.O74]/[.N74])*100)-100"""</definedName>
    <definedName name="SHARED_FORMULA_15_73_15_73_6">"""(([.O74]/[.N74])*100)-100"""</definedName>
    <definedName name="SHARED_FORMULA_15_74_15_74_7">"""(([.O75]/[.N75])*100)-100"""</definedName>
    <definedName name="SHARED_FORMULA_15_89_15_89_5">"""(([.O90]/[.N90])*100)-100"""</definedName>
    <definedName name="SHARED_FORMULA_15_89_15_89_8">"""(([.O90]/[.N90])*100)-100"""</definedName>
    <definedName name="SHARED_FORMULA_15_95_15_95_5">"""(([.O96]/[.N96])*100)-100"""</definedName>
    <definedName name="SHARED_FORMULA_2_11_2_11_3" localSheetId="2">"SUM(['file:///A:/02-politiques_publiques/13-connaissances_statistiques/06-suivi_conjoncturel/05-grandes%20cultures/2021/publi/d%C3%A9cembre/t-conjmens_gc_conj_dec_20201201_encours%20.xls'#$''.A65534:.A65535])"</definedName>
    <definedName name="SHARED_FORMULA_2_11_2_11_3">"""SUM([.C9:.C10])"""</definedName>
    <definedName name="SHARED_FORMULA_2_7_2_7_2" localSheetId="2">"NA()"</definedName>
    <definedName name="SHARED_FORMULA_2_7_2_7_2">"""SUM(#REF!)"""</definedName>
    <definedName name="SHARED_FORMULA_4_14_4_14_4">"""(([.D15]/[.C15])*100)-100"""</definedName>
    <definedName name="SHARED_FORMULA_4_14_4_14_5">"""(([.D15]/[.C15])*100)-100"""</definedName>
    <definedName name="SHARED_FORMULA_4_14_4_14_6">"""(([.D15]/[.C15])*100)-100"""</definedName>
    <definedName name="SHARED_FORMULA_4_14_4_14_8">"""(([.D15]/[.C15])*100)-100"""</definedName>
    <definedName name="SHARED_FORMULA_4_15_4_15_7">"""(([.D16]/[.C16])*100)-100"""</definedName>
    <definedName name="SHARED_FORMULA_4_36_4_36_5">"""(([.D37]/[.C37])*100)-100"""</definedName>
    <definedName name="SHARED_FORMULA_4_37_4_37_4">"""(([.D38]/[.C38])*100)-100"""</definedName>
    <definedName name="SHARED_FORMULA_4_37_4_37_6">"""(([.D38]/[.C38])*100)-100"""</definedName>
    <definedName name="SHARED_FORMULA_4_38_4_38_7">"""(([.D39]/[.C39])*100)-100"""</definedName>
    <definedName name="SHARED_FORMULA_4_40_4_40_8">"""(([.D41]/[.C41])*100)-100"""</definedName>
    <definedName name="SHARED_FORMULA_4_53_4_53_8">"""(([.D54]/[.C54])*100)-100"""</definedName>
    <definedName name="SHARED_FORMULA_4_54_4_54_5">"""(([.D55]/[.C55])*100)-100"""</definedName>
    <definedName name="SHARED_FORMULA_4_55_4_55_4">"""(([.D56]/[.C56])*100)-100"""</definedName>
    <definedName name="SHARED_FORMULA_4_55_4_55_6">"""(([.D56]/[.C56])*100)-100"""</definedName>
    <definedName name="SHARED_FORMULA_4_56_4_56_7">"""(([.D57]/[.C57])*100)-100"""</definedName>
    <definedName name="SHARED_FORMULA_4_71_4_71_5">"""(([.D72]/[.C72])*100)-100"""</definedName>
    <definedName name="SHARED_FORMULA_4_71_4_71_8">"""(([.D72]/[.C72])*100)-100"""</definedName>
    <definedName name="SHARED_FORMULA_4_72_4_72_4">"""(([.D73]/[.C73])*100)-100"""</definedName>
    <definedName name="SHARED_FORMULA_4_72_4_72_6">"""(([.D73]/[.C73])*100)-100"""</definedName>
    <definedName name="SHARED_FORMULA_4_73_4_73_7">"""(([.D74]/[.C74])*100)-100"""</definedName>
    <definedName name="SHARED_FORMULA_4_88_4_88_8">"""(([.D89]/[.C89])*100)-100"""</definedName>
    <definedName name="SHARED_FORMULA_4_89_4_89_5">"""(([.D90]/[.C90])*100)-100"""</definedName>
    <definedName name="Z_3BCF3A1C_15FB_4953_A7D3_0EA7293DDD77__wvu_Cols" localSheetId="2">"NA()"</definedName>
    <definedName name="Z_3BCF3A1C_15FB_4953_A7D3_0EA7293DDD77__wvu_Cols">"""NA()"""</definedName>
    <definedName name="Z_3BCF3A1C_15FB_4953_A7D3_0EA7293DDD77__wvu_Cols_1" localSheetId="2">"NA()"</definedName>
    <definedName name="Z_3BCF3A1C_15FB_4953_A7D3_0EA7293DDD77__wvu_Cols_1">"""NA()"""</definedName>
    <definedName name="Z_3BCF3A1C_15FB_4953_A7D3_0EA7293DDD77__wvu_PrintArea" localSheetId="2">"NA()"</definedName>
    <definedName name="Z_3BCF3A1C_15FB_4953_A7D3_0EA7293DDD77__wvu_PrintArea">"""NA()"""</definedName>
    <definedName name="Z_3BCF3A1C_15FB_4953_A7D3_0EA7293DDD77__wvu_PrintArea_1" localSheetId="2">"NA()"</definedName>
    <definedName name="Z_3BCF3A1C_15FB_4953_A7D3_0EA7293DDD77__wvu_PrintArea_1">"""NA()"""</definedName>
    <definedName name="Z_3BCF3A1C_15FB_4953_A7D3_0EA7293DDD77__wvu_PrintArea_2" localSheetId="2">"NA()"</definedName>
    <definedName name="Z_3BCF3A1C_15FB_4953_A7D3_0EA7293DDD77__wvu_PrintArea_2">"""NA()"""</definedName>
    <definedName name="Z_3BCF3A1C_15FB_4953_A7D3_0EA7293DDD77__wvu_PrintArea_3" localSheetId="2">"NA()"</definedName>
    <definedName name="Z_3BCF3A1C_15FB_4953_A7D3_0EA7293DDD77__wvu_PrintArea_3">"""NA()"""</definedName>
    <definedName name="Z_3BCF3A1C_15FB_4953_A7D3_0EA7293DDD77__wvu_PrintTitles" localSheetId="2">"NA()"</definedName>
    <definedName name="Z_3BCF3A1C_15FB_4953_A7D3_0EA7293DDD77__wvu_PrintTitles">"""NA()"""</definedName>
    <definedName name="Z_3BCF3A1C_15FB_4953_A7D3_0EA7293DDD77__wvu_PrintTitles_1" localSheetId="2">"NA()"</definedName>
    <definedName name="Z_3BCF3A1C_15FB_4953_A7D3_0EA7293DDD77__wvu_PrintTitles_1">"""NA()"""</definedName>
    <definedName name="Z_3BCF3A1C_15FB_4953_A7D3_0EA7293DDD77__wvu_PrintTitles_2" localSheetId="2">"NA()"</definedName>
    <definedName name="Z_3BCF3A1C_15FB_4953_A7D3_0EA7293DDD77__wvu_PrintTitles_2">"""NA()"""</definedName>
    <definedName name="Z_3BCF3A1C_15FB_4953_A7D3_0EA7293DDD77__wvu_PrintTitles_3" localSheetId="2">"NA()"</definedName>
    <definedName name="Z_3BCF3A1C_15FB_4953_A7D3_0EA7293DDD77__wvu_PrintTitles_3">"""NA()"""</definedName>
  </definedNames>
  <calcPr calcId="162913"/>
  <customWorkbookViews>
    <customWorkbookView name="Utilisateur Windows - Affichage personnalisé" guid="{ED3D59C6-95D8-425D-B182-A385DC662969}" mergeInterval="0" personalView="1" maximized="1" xWindow="-2109" yWindow="-193" windowWidth="2118" windowHeight="1293" tabRatio="500" activeSheetId="4" showComments="commIndAndComment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58" i="7" l="1"/>
  <c r="M59" i="7" s="1"/>
  <c r="K58" i="7"/>
  <c r="K59" i="7" s="1"/>
  <c r="J58" i="7"/>
  <c r="J59" i="7" s="1"/>
  <c r="I58" i="7"/>
  <c r="I59" i="7" s="1"/>
  <c r="H58" i="7"/>
  <c r="H59" i="7" s="1"/>
  <c r="G58" i="7"/>
  <c r="G59" i="7" s="1"/>
  <c r="E58" i="7"/>
  <c r="E59" i="7" s="1"/>
  <c r="C58" i="7"/>
  <c r="C59" i="7" s="1"/>
  <c r="N57" i="7"/>
  <c r="G57" i="7"/>
  <c r="F57" i="7"/>
  <c r="E57" i="7"/>
  <c r="D57" i="7"/>
  <c r="C57" i="7"/>
  <c r="B57" i="7"/>
  <c r="N56" i="7"/>
  <c r="F56" i="7"/>
  <c r="E56" i="7"/>
  <c r="D56" i="7"/>
  <c r="C56" i="7"/>
  <c r="B56" i="7"/>
  <c r="N55" i="7"/>
  <c r="F55" i="7"/>
  <c r="E55" i="7"/>
  <c r="D55" i="7"/>
  <c r="C55" i="7"/>
  <c r="B55" i="7"/>
  <c r="N54" i="7"/>
  <c r="F54" i="7"/>
  <c r="F58" i="7" s="1"/>
  <c r="F59" i="7" s="1"/>
  <c r="E54" i="7"/>
  <c r="D54" i="7"/>
  <c r="D58" i="7" s="1"/>
  <c r="D59" i="7" s="1"/>
  <c r="C54" i="7"/>
  <c r="B54" i="7"/>
  <c r="B58" i="7" s="1"/>
  <c r="B59" i="7" s="1"/>
  <c r="N52" i="7"/>
  <c r="G52" i="7"/>
  <c r="F52" i="7"/>
  <c r="E52" i="7"/>
  <c r="D52" i="7"/>
  <c r="C52" i="7"/>
  <c r="B52" i="7"/>
  <c r="X14" i="7"/>
  <c r="W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X12" i="7"/>
  <c r="X11" i="7"/>
  <c r="E32" i="6"/>
  <c r="E31" i="6"/>
  <c r="E30" i="6"/>
  <c r="E29" i="6"/>
  <c r="E28" i="6"/>
  <c r="E27" i="6"/>
  <c r="E26" i="6"/>
  <c r="E25" i="6"/>
  <c r="E24" i="6"/>
  <c r="E23" i="6"/>
  <c r="E22" i="6"/>
  <c r="E15" i="6"/>
  <c r="E14" i="6"/>
  <c r="E13" i="6"/>
  <c r="E12" i="6"/>
  <c r="E11" i="6"/>
  <c r="E10" i="6"/>
  <c r="E9" i="6"/>
  <c r="E8" i="6"/>
  <c r="E7" i="6"/>
  <c r="E6" i="6"/>
  <c r="E5" i="6"/>
  <c r="E4" i="6"/>
  <c r="E62" i="5"/>
  <c r="E61" i="5"/>
  <c r="E60" i="5"/>
  <c r="E59" i="5"/>
  <c r="E58" i="5"/>
  <c r="E57" i="5"/>
  <c r="E56" i="5"/>
  <c r="E55" i="5"/>
  <c r="E54" i="5"/>
  <c r="E53" i="5"/>
  <c r="E52" i="5"/>
  <c r="E51" i="5"/>
  <c r="E43" i="5"/>
  <c r="E42" i="5"/>
  <c r="E40" i="5"/>
  <c r="E37" i="5"/>
  <c r="E36" i="5"/>
  <c r="E35" i="5"/>
  <c r="E34" i="5"/>
  <c r="E32" i="5"/>
  <c r="E24" i="5"/>
  <c r="E23" i="5"/>
  <c r="E22" i="5"/>
  <c r="E21" i="5"/>
  <c r="E20" i="5"/>
  <c r="E19" i="5"/>
  <c r="E18" i="5"/>
  <c r="E17" i="5"/>
  <c r="E16" i="5"/>
  <c r="E15" i="5"/>
  <c r="E14" i="5"/>
  <c r="E13" i="5"/>
  <c r="N58" i="7" l="1"/>
  <c r="S26" i="3"/>
  <c r="S24" i="3"/>
  <c r="S22" i="3"/>
  <c r="S20" i="3"/>
  <c r="S18" i="3"/>
  <c r="O17" i="3"/>
  <c r="S16" i="3"/>
  <c r="P16" i="3" s="1"/>
  <c r="S14" i="3"/>
</calcChain>
</file>

<file path=xl/sharedStrings.xml><?xml version="1.0" encoding="utf-8"?>
<sst xmlns="http://schemas.openxmlformats.org/spreadsheetml/2006/main" count="226" uniqueCount="144">
  <si>
    <t>Estimations précoces de conjoncture en Grandes cultures</t>
  </si>
  <si>
    <t>Ces estimations sont issues d’un croisement de différentes sources d’informations constituées par :</t>
  </si>
  <si>
    <t>- un réseau d'enquêtés à partir de correspondants locaux interrogés chaque mois,</t>
  </si>
  <si>
    <t>- des enquêtes régionales : l'enquête annuelle "Terres Labourables" portant sur 1 527 exploitants de la région,</t>
  </si>
  <si>
    <t>l’enquête annuelle « Teruti-Lucas » examinant 3 998 segments dans la région, soit 26 659 points en 2016,</t>
  </si>
  <si>
    <t>- des extractions des déclarations PAC déposées par les agriculteurs dans les 13 départements de la région,</t>
  </si>
  <si>
    <t>Au fur et à mesure de l’année, et à chaque réception de données, les chiffres sont comparés et les estimations sont affinées,</t>
  </si>
  <si>
    <t>en considérant les éléments fournis par les enquêtes et les extractions de données.</t>
  </si>
  <si>
    <t>Méthodologie par estimations successives :</t>
  </si>
  <si>
    <t>Le 1er décembre correspond au démarrage de la nouvelle campagne agricole « grandes cultures » 2019-2020 qui se déroulera jusqu’au</t>
  </si>
  <si>
    <t>30 novembre 2020. Les premières estimations ne concernent que les céréales d’hiver (blé, seigle, orge, avoine, triticale) et le colza. Ces estimations</t>
  </si>
  <si>
    <t>s’affinent et se complètent de mois en mois tout au long de la campagne. Les données sont disponibles à partir du 10 des mois suivants : février,</t>
  </si>
  <si>
    <t>avril, mai, juin, juillet, août, septembre, octobre, novembre.</t>
  </si>
  <si>
    <t>En avril, les cultures de printemps s’ajoutent à celles d’hiver ; dès le mois de mai les informations couvrent l’ensemble des cultures.</t>
  </si>
  <si>
    <t>Les estimations de surfaces sont complétées à partir de juillet par des estimations de rendements et de production.</t>
  </si>
  <si>
    <t>Stocks et dépôts pour les grandes cultures</t>
  </si>
  <si>
    <r>
      <rPr>
        <b/>
        <sz val="10"/>
        <color rgb="FF008080"/>
        <rFont val="Calibri"/>
        <family val="2"/>
      </rPr>
      <t xml:space="preserve">Déclarations mensuelles obligatoires, </t>
    </r>
    <r>
      <rPr>
        <sz val="10"/>
        <color rgb="FF000000"/>
        <rFont val="Calibri"/>
        <family val="2"/>
      </rPr>
      <t>réalisées par les collecteurs et les producteurs grainiers sur les Etats 2.</t>
    </r>
  </si>
  <si>
    <t>Ces Etats tracent les entrées, sorties, stocks et mises en dépôt par espèces chez les collecteurs des grains de consommations et des semences.</t>
  </si>
  <si>
    <t>Définition stocks/dépôts</t>
  </si>
  <si>
    <t>C’est la notion de « propriété » qui décline les stocks, des dépôts.</t>
  </si>
  <si>
    <r>
      <rPr>
        <b/>
        <sz val="10"/>
        <color rgb="FF333333"/>
        <rFont val="Calibri"/>
        <family val="2"/>
      </rPr>
      <t>Les stocks en dépôts sont représentés</t>
    </r>
    <r>
      <rPr>
        <sz val="10"/>
        <color rgb="FF333333"/>
        <rFont val="Calibri"/>
        <family val="2"/>
      </rPr>
      <t xml:space="preserve"> par des quantités de graines de céréales ou oléprotéagineux qui sont présentes dans les silos du collecteur</t>
    </r>
  </si>
  <si>
    <t>déclaré et appartenant toujours aux livreurs. Ces stocks sont détaillés par département du silo de stockage.</t>
  </si>
  <si>
    <r>
      <rPr>
        <sz val="10"/>
        <color rgb="FF333333"/>
        <rFont val="Calibri"/>
        <family val="2"/>
      </rPr>
      <t>Le</t>
    </r>
    <r>
      <rPr>
        <b/>
        <sz val="10"/>
        <color rgb="FF333333"/>
        <rFont val="Calibri"/>
        <family val="2"/>
      </rPr>
      <t>s stocks « collecteurs » correspondent à des quantités de grains (consommation et semences) appartenant au collecteur déclaré</t>
    </r>
  </si>
  <si>
    <t>ou producteur grainier, stockée dans chaque département au dernier jour du mois.</t>
  </si>
  <si>
    <t>Index :</t>
  </si>
  <si>
    <t>Calendrier des estimations de production</t>
  </si>
  <si>
    <t>Estimations de production campagne</t>
  </si>
  <si>
    <t>Cotations des céréales</t>
  </si>
  <si>
    <t>Evolution de la sole régionale des blés</t>
  </si>
  <si>
    <t>Calendrier de parution des informations Grandes cultures</t>
  </si>
  <si>
    <t>Surface</t>
  </si>
  <si>
    <t>Surface et production</t>
  </si>
  <si>
    <t>Déc</t>
  </si>
  <si>
    <t>Janv</t>
  </si>
  <si>
    <t>Fév</t>
  </si>
  <si>
    <t>Mars</t>
  </si>
  <si>
    <t>Avril</t>
  </si>
  <si>
    <t>Mai</t>
  </si>
  <si>
    <t>Juin</t>
  </si>
  <si>
    <t>Juillet</t>
  </si>
  <si>
    <t>Août</t>
  </si>
  <si>
    <t>Sept</t>
  </si>
  <si>
    <t>Oct</t>
  </si>
  <si>
    <t>Nov</t>
  </si>
  <si>
    <t>Blé tendre d'hiver</t>
  </si>
  <si>
    <t>Blé tendre de printemps</t>
  </si>
  <si>
    <t>Blé dur d'hiver</t>
  </si>
  <si>
    <t>Blé dur de printemps</t>
  </si>
  <si>
    <t>Orge, escourgeon d'hiver</t>
  </si>
  <si>
    <t>Orge, esc.de printemps</t>
  </si>
  <si>
    <t>Avoine d'hiver</t>
  </si>
  <si>
    <t>Avoine de printemps</t>
  </si>
  <si>
    <t>Seigle</t>
  </si>
  <si>
    <t>Triticale</t>
  </si>
  <si>
    <t>Maïs</t>
  </si>
  <si>
    <t>Sorgho</t>
  </si>
  <si>
    <t>Colza d'hiver</t>
  </si>
  <si>
    <t>Colza de printemps</t>
  </si>
  <si>
    <t>Tournesol</t>
  </si>
  <si>
    <t>Soja</t>
  </si>
  <si>
    <t>Féveroles</t>
  </si>
  <si>
    <t>Pois secs</t>
  </si>
  <si>
    <t>Lupin doux</t>
  </si>
  <si>
    <t>Betteraves</t>
  </si>
  <si>
    <t>Pommes de terre</t>
  </si>
  <si>
    <t>Jachère agronomique</t>
  </si>
  <si>
    <t>Source : Agreste - situation mensuelle grandes cultures</t>
  </si>
  <si>
    <r>
      <rPr>
        <b/>
        <sz val="11"/>
        <color rgb="FF000000"/>
        <rFont val="Arial1"/>
      </rPr>
      <t xml:space="preserve">Grandes cultures : </t>
    </r>
    <r>
      <rPr>
        <b/>
        <sz val="10"/>
        <color rgb="FF000000"/>
        <rFont val="Arial"/>
        <family val="2"/>
      </rPr>
      <t>estimations des surfaces au 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 xml:space="preserve"> décembre 2022</t>
    </r>
  </si>
  <si>
    <t>Campagne de production 2023 (données provisoires)</t>
  </si>
  <si>
    <t>Unités : ha, %</t>
  </si>
  <si>
    <t>Données provisoires 2022</t>
  </si>
  <si>
    <r>
      <rPr>
        <b/>
        <sz val="9"/>
        <color rgb="FF000000"/>
        <rFont val="Arial"/>
        <family val="2"/>
      </rPr>
      <t xml:space="preserve">Cultures </t>
    </r>
    <r>
      <rPr>
        <sz val="9"/>
        <color rgb="FF000000"/>
        <rFont val="Arial"/>
        <family val="2"/>
      </rPr>
      <t>(1)</t>
    </r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</si>
  <si>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</si>
  <si>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</si>
  <si>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</si>
  <si>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</si>
  <si>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</si>
  <si>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</si>
  <si>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</si>
  <si>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</si>
  <si>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Aude</t>
  </si>
  <si>
    <t>Gard</t>
  </si>
  <si>
    <t>Hérault</t>
  </si>
  <si>
    <t>Autres départements</t>
  </si>
  <si>
    <t>Total Occitanie</t>
  </si>
  <si>
    <r>
      <rPr>
        <b/>
        <sz val="9"/>
        <color rgb="FF0000FF"/>
        <rFont val="Arial"/>
        <family val="2"/>
      </rPr>
      <t xml:space="preserve">Evolution par rapport à la campagne précédente </t>
    </r>
    <r>
      <rPr>
        <sz val="9"/>
        <color rgb="FF0000FF"/>
        <rFont val="Arial"/>
        <family val="2"/>
      </rPr>
      <t>(2)</t>
    </r>
  </si>
  <si>
    <t>OCCITANIE</t>
  </si>
  <si>
    <t>Bassin Midi-pyrénées</t>
  </si>
  <si>
    <t>Bassin Languedoc-Roussillon</t>
  </si>
  <si>
    <r>
      <rPr>
        <b/>
        <sz val="9"/>
        <color rgb="FF000000"/>
        <rFont val="Arial"/>
        <family val="2"/>
      </rPr>
      <t>B</t>
    </r>
    <r>
      <rPr>
        <sz val="9"/>
        <color rgb="FF000000"/>
        <rFont val="Arial"/>
        <family val="2"/>
      </rPr>
      <t>lé tendre d'hiver</t>
    </r>
  </si>
  <si>
    <t>surface</t>
  </si>
  <si>
    <r>
      <rPr>
        <b/>
        <sz val="9"/>
        <color rgb="FF000000"/>
        <rFont val="Arial"/>
        <family val="2"/>
      </rPr>
      <t>B</t>
    </r>
    <r>
      <rPr>
        <sz val="9"/>
        <color rgb="FF000000"/>
        <rFont val="Arial"/>
        <family val="2"/>
      </rPr>
      <t>lé dur d'hiver</t>
    </r>
  </si>
  <si>
    <r>
      <rPr>
        <b/>
        <sz val="9"/>
        <color rgb="FF000000"/>
        <rFont val="Arial"/>
        <family val="2"/>
      </rPr>
      <t>S</t>
    </r>
    <r>
      <rPr>
        <sz val="9"/>
        <color rgb="FF000000"/>
        <rFont val="Arial"/>
        <family val="2"/>
      </rPr>
      <t>eigle</t>
    </r>
  </si>
  <si>
    <r>
      <rPr>
        <b/>
        <sz val="9"/>
        <color rgb="FF000000"/>
        <rFont val="Arial"/>
        <family val="2"/>
      </rPr>
      <t>O</t>
    </r>
    <r>
      <rPr>
        <sz val="9"/>
        <color rgb="FF000000"/>
        <rFont val="Arial"/>
        <family val="2"/>
      </rPr>
      <t>rge et
escourgeon d'hiver</t>
    </r>
  </si>
  <si>
    <r>
      <rPr>
        <b/>
        <sz val="9"/>
        <color rgb="FF000000"/>
        <rFont val="Arial"/>
        <family val="2"/>
      </rPr>
      <t>A</t>
    </r>
    <r>
      <rPr>
        <sz val="9"/>
        <color rgb="FF000000"/>
        <rFont val="Arial"/>
        <family val="2"/>
      </rPr>
      <t>voine d’hiver</t>
    </r>
  </si>
  <si>
    <r>
      <rPr>
        <b/>
        <sz val="9"/>
        <color rgb="FF000000"/>
        <rFont val="Arial"/>
        <family val="2"/>
      </rPr>
      <t>T</t>
    </r>
    <r>
      <rPr>
        <sz val="9"/>
        <color rgb="FF000000"/>
        <rFont val="Arial"/>
        <family val="2"/>
      </rPr>
      <t>riticale</t>
    </r>
  </si>
  <si>
    <r>
      <rPr>
        <b/>
        <sz val="9"/>
        <color rgb="FF000000"/>
        <rFont val="Arial"/>
        <family val="2"/>
      </rPr>
      <t>C</t>
    </r>
    <r>
      <rPr>
        <sz val="9"/>
        <color rgb="FF000000"/>
        <rFont val="Arial"/>
        <family val="2"/>
      </rPr>
      <t>olza (et navette)</t>
    </r>
  </si>
  <si>
    <t>(1) : Surfaces issues des estimations précoces de production</t>
  </si>
  <si>
    <t>(2) : Évolutions des surfaces en %  calculées par comparaison aux estimations surfaces 2022 provisoires</t>
  </si>
  <si>
    <t>Evolution des cotations des céréales, marché France métropolitaine, base juillet</t>
  </si>
  <si>
    <t>Evolution des cotations de blé tendre, rendu Rouen (base juillet)</t>
  </si>
  <si>
    <t>2021-2022</t>
  </si>
  <si>
    <t>juil</t>
  </si>
  <si>
    <t>aout</t>
  </si>
  <si>
    <t>sept</t>
  </si>
  <si>
    <t>oct</t>
  </si>
  <si>
    <t>nov</t>
  </si>
  <si>
    <t>déc</t>
  </si>
  <si>
    <t>janv</t>
  </si>
  <si>
    <t>fév</t>
  </si>
  <si>
    <t>mars</t>
  </si>
  <si>
    <t>avril</t>
  </si>
  <si>
    <t>mai</t>
  </si>
  <si>
    <t>juin</t>
  </si>
  <si>
    <t>source : FranceAgriMer, La dépêche</t>
  </si>
  <si>
    <t>Evolution des cotations de blé dur, Port-la-Nouvelle (base juillet)</t>
  </si>
  <si>
    <t>Euro/
Tonne</t>
  </si>
  <si>
    <t>Moyenne 2017-2021</t>
  </si>
  <si>
    <t>2022-2023</t>
  </si>
  <si>
    <t>Evol. 2021/2022</t>
  </si>
  <si>
    <t>Evolution des cotations de maïs, FOB Atlantique (base juillet)</t>
  </si>
  <si>
    <t>Euro/
Tonnes</t>
  </si>
  <si>
    <t>Evolution des cotations de Colza, rendu Rouen</t>
  </si>
  <si>
    <t>Evol. 2020/2021</t>
  </si>
  <si>
    <t>Evolution des cotations de Tournesol, rendu Bordeaux</t>
  </si>
  <si>
    <t>Moyenne 2016-2020</t>
  </si>
  <si>
    <t>2020-2021</t>
  </si>
  <si>
    <t>Evolution des surfaces de blé Occitanie  depuis 2000 (1000 ha)</t>
  </si>
  <si>
    <t>Année</t>
  </si>
  <si>
    <t>Evolution  2020/2021</t>
  </si>
  <si>
    <t>Blé tendre</t>
  </si>
  <si>
    <t>Blé dur</t>
  </si>
  <si>
    <t>Total sole blé</t>
  </si>
  <si>
    <t>Source - Agreste - Statistique agricole annuelle</t>
  </si>
  <si>
    <t>Evolution des surfaces de blé dur Occitanie</t>
  </si>
  <si>
    <t>Evolution des surfaces de blé dur Occitanie (1000 ha)</t>
  </si>
  <si>
    <t>Moyenne2016/2020</t>
  </si>
  <si>
    <t>Occitanie</t>
  </si>
  <si>
    <t>dont</t>
  </si>
  <si>
    <t xml:space="preserve">Haute-Garonne </t>
  </si>
  <si>
    <t xml:space="preserve"> Aude</t>
  </si>
  <si>
    <t xml:space="preserve"> Gers</t>
  </si>
  <si>
    <t>Total des 4 départements</t>
  </si>
  <si>
    <t>Part des 4 départements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</si>
</sst>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&quot;  &quot;"/>
    <numFmt numFmtId="165" formatCode="0.0%"/>
    <numFmt numFmtId="166" formatCode="0.0"/>
    <numFmt numFmtId="167" formatCode="#.0"/>
    <numFmt numFmtId="168" formatCode="yyyy"/>
    <numFmt numFmtId="169" formatCode="#,##0\ "/>
  </numFmts>
  <fonts count="63">
    <font>
      <sz val="10"/>
      <color rgb="FF000000"/>
      <name val="Arial"/>
    </font>
    <font>
      <sz val="11"/>
      <color rgb="FFCC0000"/>
      <name val="Arial"/>
      <family val="2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3"/>
      <color rgb="FF000000"/>
      <name val="Marianne"/>
      <family val="3"/>
    </font>
    <font>
      <b/>
      <sz val="11"/>
      <color rgb="FF666666"/>
      <name val="Marianne"/>
      <family val="3"/>
    </font>
    <font>
      <sz val="9"/>
      <color rgb="FF000000"/>
      <name val="Marianne"/>
      <family val="3"/>
    </font>
    <font>
      <sz val="9"/>
      <color rgb="FF666666"/>
      <name val="Marianne"/>
      <family val="3"/>
    </font>
    <font>
      <b/>
      <sz val="9"/>
      <color rgb="FF008080"/>
      <name val="Marianne"/>
      <family val="3"/>
    </font>
    <font>
      <b/>
      <sz val="11"/>
      <color rgb="FF000000"/>
      <name val="Marianne"/>
      <family val="3"/>
    </font>
    <font>
      <b/>
      <sz val="10"/>
      <color rgb="FF008080"/>
      <name val="Calibri"/>
      <family val="2"/>
    </font>
    <font>
      <sz val="10"/>
      <color rgb="FF000000"/>
      <name val="Calibri"/>
      <family val="2"/>
    </font>
    <font>
      <b/>
      <sz val="10"/>
      <color rgb="FF333333"/>
      <name val="Calibri"/>
      <family val="2"/>
    </font>
    <font>
      <sz val="10"/>
      <color rgb="FF333333"/>
      <name val="Calibri"/>
      <family val="2"/>
    </font>
    <font>
      <sz val="11"/>
      <color rgb="FF333333"/>
      <name val="Marianne"/>
      <family val="3"/>
    </font>
    <font>
      <u/>
      <sz val="11"/>
      <color rgb="FF0066CC"/>
      <name val="Marianne"/>
      <family val="3"/>
    </font>
    <font>
      <i/>
      <sz val="11"/>
      <color rgb="FF000000"/>
      <name val="Marianne"/>
      <family val="3"/>
    </font>
    <font>
      <sz val="10"/>
      <color rgb="FF000000"/>
      <name val="Arial1"/>
    </font>
    <font>
      <sz val="10"/>
      <color rgb="FF0000CC"/>
      <name val="Arial1"/>
    </font>
    <font>
      <i/>
      <sz val="10"/>
      <color rgb="FF000000"/>
      <name val="Arial1"/>
    </font>
    <font>
      <b/>
      <sz val="11"/>
      <color rgb="FF000000"/>
      <name val="Arial1"/>
    </font>
    <font>
      <b/>
      <sz val="10"/>
      <color rgb="FF000000"/>
      <name val="Arial1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FF0000"/>
      <name val="Arial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1"/>
    </font>
    <font>
      <b/>
      <sz val="9"/>
      <color rgb="FF000000"/>
      <name val="Arial1"/>
    </font>
    <font>
      <b/>
      <sz val="9"/>
      <color rgb="FF3366FF"/>
      <name val="Arial1"/>
    </font>
    <font>
      <b/>
      <sz val="9"/>
      <color rgb="FF0000FF"/>
      <name val="Arial1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sz val="9"/>
      <color rgb="FF000000"/>
      <name val="Arial1"/>
    </font>
    <font>
      <i/>
      <sz val="9"/>
      <color rgb="FF000000"/>
      <name val="Arial1"/>
    </font>
    <font>
      <i/>
      <sz val="9"/>
      <color rgb="FF3366FF"/>
      <name val="Arial1"/>
    </font>
    <font>
      <b/>
      <i/>
      <sz val="9"/>
      <color rgb="FF0000FF"/>
      <name val="Arial1"/>
    </font>
    <font>
      <i/>
      <sz val="9"/>
      <color rgb="FF0000FF"/>
      <name val="Arial1"/>
    </font>
    <font>
      <sz val="9"/>
      <color rgb="FF0000FF"/>
      <name val="Arial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2"/>
      <color indexed="23"/>
      <name val="Arial"/>
      <family val="2"/>
    </font>
    <font>
      <b/>
      <sz val="10"/>
      <name val="Arial"/>
      <family val="2"/>
    </font>
    <font>
      <sz val="11"/>
      <color indexed="48"/>
      <name val="Arial"/>
      <family val="2"/>
    </font>
    <font>
      <sz val="11"/>
      <color indexed="3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.5"/>
      <color theme="1"/>
      <name val="Marianne"/>
      <family val="3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 Light"/>
      <family val="2"/>
    </font>
    <font>
      <sz val="10"/>
      <name val="Calibri Light"/>
      <family val="2"/>
    </font>
    <font>
      <sz val="8"/>
      <name val="Calibri Light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7.5"/>
      <color theme="1"/>
      <name val="Marianne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21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 style="thick">
        <color theme="4" tint="0.59996337778862885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</borders>
  <cellStyleXfs count="4">
    <xf numFmtId="0" fontId="0" fillId="0" borderId="0">
      <protection locked="0"/>
    </xf>
    <xf numFmtId="9" fontId="39" fillId="0" borderId="0" applyFill="0" applyBorder="0" applyAlignment="0" applyProtection="0"/>
    <xf numFmtId="0" fontId="39" fillId="0" borderId="0"/>
    <xf numFmtId="0" fontId="1" fillId="0" borderId="0" applyBorder="0">
      <protection locked="0"/>
    </xf>
  </cellStyleXfs>
  <cellXfs count="201">
    <xf numFmtId="0" fontId="0" fillId="0" borderId="0" xfId="0">
      <protection locked="0"/>
    </xf>
    <xf numFmtId="0" fontId="0" fillId="0" borderId="0" xfId="0">
      <protection locked="0"/>
    </xf>
    <xf numFmtId="0" fontId="2" fillId="2" borderId="0" xfId="3" applyNumberFormat="1" applyFont="1" applyFill="1" applyBorder="1" applyAlignment="1" applyProtection="1">
      <protection locked="0"/>
    </xf>
    <xf numFmtId="0" fontId="3" fillId="2" borderId="0" xfId="3" applyNumberFormat="1" applyFont="1" applyFill="1" applyBorder="1" applyAlignment="1" applyProtection="1">
      <protection locked="0"/>
    </xf>
    <xf numFmtId="0" fontId="4" fillId="2" borderId="0" xfId="3" applyNumberFormat="1" applyFont="1" applyFill="1" applyBorder="1" applyAlignment="1" applyProtection="1">
      <protection locked="0"/>
    </xf>
    <xf numFmtId="0" fontId="3" fillId="2" borderId="0" xfId="0" applyFont="1" applyFill="1">
      <protection locked="0"/>
    </xf>
    <xf numFmtId="0" fontId="3" fillId="2" borderId="0" xfId="0" applyFont="1" applyFill="1" applyAlignment="1">
      <alignment horizontal="right"/>
      <protection locked="0"/>
    </xf>
    <xf numFmtId="0" fontId="6" fillId="2" borderId="0" xfId="0" applyFont="1" applyFill="1">
      <protection locked="0"/>
    </xf>
    <xf numFmtId="0" fontId="7" fillId="2" borderId="0" xfId="0" applyFont="1" applyFill="1" applyAlignment="1">
      <alignment horizontal="center"/>
      <protection locked="0"/>
    </xf>
    <xf numFmtId="0" fontId="8" fillId="2" borderId="0" xfId="0" applyFont="1" applyFill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10" fillId="2" borderId="0" xfId="0" applyFont="1" applyFill="1">
      <protection locked="0"/>
    </xf>
    <xf numFmtId="0" fontId="14" fillId="2" borderId="0" xfId="0" applyFont="1" applyFill="1">
      <protection locked="0"/>
    </xf>
    <xf numFmtId="0" fontId="14" fillId="2" borderId="0" xfId="3" applyNumberFormat="1" applyFont="1" applyFill="1" applyBorder="1" applyAlignment="1" applyProtection="1">
      <protection locked="0"/>
    </xf>
    <xf numFmtId="0" fontId="9" fillId="2" borderId="0" xfId="0" applyFont="1" applyFill="1">
      <protection locked="0"/>
    </xf>
    <xf numFmtId="0" fontId="15" fillId="2" borderId="0" xfId="3" applyNumberFormat="1" applyFont="1" applyFill="1" applyBorder="1" applyAlignment="1" applyProtection="1">
      <protection locked="0"/>
    </xf>
    <xf numFmtId="11" fontId="15" fillId="2" borderId="0" xfId="3" applyNumberFormat="1" applyFont="1" applyFill="1" applyBorder="1" applyAlignment="1" applyProtection="1">
      <protection locked="0"/>
    </xf>
    <xf numFmtId="0" fontId="9" fillId="0" borderId="0" xfId="0" applyFont="1">
      <protection locked="0"/>
    </xf>
    <xf numFmtId="0" fontId="3" fillId="0" borderId="3" xfId="0" applyFont="1" applyBorder="1">
      <protection locked="0"/>
    </xf>
    <xf numFmtId="0" fontId="3" fillId="0" borderId="0" xfId="0" applyFont="1">
      <protection locked="0"/>
    </xf>
    <xf numFmtId="0" fontId="3" fillId="3" borderId="0" xfId="0" applyFont="1" applyFill="1">
      <protection locked="0"/>
    </xf>
    <xf numFmtId="0" fontId="3" fillId="5" borderId="0" xfId="0" applyFont="1" applyFill="1">
      <protection locked="0"/>
    </xf>
    <xf numFmtId="0" fontId="3" fillId="0" borderId="1" xfId="0" applyFont="1" applyBorder="1">
      <protection locked="0"/>
    </xf>
    <xf numFmtId="0" fontId="3" fillId="0" borderId="2" xfId="0" applyFont="1" applyBorder="1">
      <protection locked="0"/>
    </xf>
    <xf numFmtId="0" fontId="3" fillId="0" borderId="4" xfId="0" applyFont="1" applyBorder="1">
      <protection locked="0"/>
    </xf>
    <xf numFmtId="0" fontId="3" fillId="3" borderId="5" xfId="0" applyFont="1" applyFill="1" applyBorder="1">
      <protection locked="0"/>
    </xf>
    <xf numFmtId="0" fontId="3" fillId="3" borderId="6" xfId="0" applyFont="1" applyFill="1" applyBorder="1">
      <protection locked="0"/>
    </xf>
    <xf numFmtId="0" fontId="3" fillId="5" borderId="6" xfId="0" applyFont="1" applyFill="1" applyBorder="1">
      <protection locked="0"/>
    </xf>
    <xf numFmtId="0" fontId="3" fillId="0" borderId="6" xfId="0" applyFont="1" applyBorder="1">
      <protection locked="0"/>
    </xf>
    <xf numFmtId="0" fontId="3" fillId="0" borderId="7" xfId="0" applyFont="1" applyBorder="1">
      <protection locked="0"/>
    </xf>
    <xf numFmtId="0" fontId="3" fillId="0" borderId="8" xfId="0" applyFont="1" applyBorder="1">
      <protection locked="0"/>
    </xf>
    <xf numFmtId="0" fontId="3" fillId="3" borderId="8" xfId="0" applyFont="1" applyFill="1" applyBorder="1">
      <protection locked="0"/>
    </xf>
    <xf numFmtId="0" fontId="3" fillId="3" borderId="1" xfId="0" applyFont="1" applyFill="1" applyBorder="1">
      <protection locked="0"/>
    </xf>
    <xf numFmtId="49" fontId="16" fillId="0" borderId="0" xfId="0" applyNumberFormat="1" applyFont="1" applyAlignment="1">
      <alignment horizontal="left" vertical="center"/>
      <protection locked="0"/>
    </xf>
    <xf numFmtId="0" fontId="17" fillId="0" borderId="0" xfId="0" applyFont="1" applyAlignment="1">
      <alignment vertical="center"/>
      <protection locked="0"/>
    </xf>
    <xf numFmtId="0" fontId="18" fillId="0" borderId="0" xfId="0" applyFont="1">
      <protection locked="0"/>
    </xf>
    <xf numFmtId="49" fontId="19" fillId="0" borderId="0" xfId="0" applyNumberFormat="1" applyFont="1" applyAlignment="1">
      <alignment horizontal="left" vertical="center"/>
      <protection locked="0"/>
    </xf>
    <xf numFmtId="0" fontId="20" fillId="0" borderId="0" xfId="0" applyFont="1" applyAlignment="1">
      <protection locked="0"/>
    </xf>
    <xf numFmtId="0" fontId="21" fillId="0" borderId="0" xfId="0" applyFont="1" applyAlignment="1">
      <protection locked="0"/>
    </xf>
    <xf numFmtId="0" fontId="0" fillId="0" borderId="0" xfId="0">
      <protection locked="0"/>
    </xf>
    <xf numFmtId="0" fontId="0" fillId="0" borderId="0" xfId="0" applyAlignment="1">
      <protection locked="0"/>
    </xf>
    <xf numFmtId="0" fontId="17" fillId="0" borderId="0" xfId="0" applyFont="1" applyAlignment="1">
      <protection locked="0"/>
    </xf>
    <xf numFmtId="0" fontId="24" fillId="0" borderId="0" xfId="0" applyFont="1" applyAlignment="1">
      <protection locked="0"/>
    </xf>
    <xf numFmtId="0" fontId="21" fillId="0" borderId="0" xfId="0" applyFont="1" applyAlignment="1">
      <alignment vertical="center"/>
      <protection locked="0"/>
    </xf>
    <xf numFmtId="0" fontId="25" fillId="0" borderId="9" xfId="0" applyFont="1" applyBorder="1" applyAlignment="1">
      <alignment horizontal="center" vertical="center" wrapText="1"/>
      <protection locked="0"/>
    </xf>
    <xf numFmtId="0" fontId="27" fillId="0" borderId="5" xfId="0" applyFont="1" applyBorder="1" applyAlignment="1">
      <alignment horizontal="left" vertical="center" wrapText="1"/>
      <protection locked="0"/>
    </xf>
    <xf numFmtId="0" fontId="28" fillId="0" borderId="4" xfId="0" applyFont="1" applyBorder="1" applyAlignment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  <protection locked="0"/>
    </xf>
    <xf numFmtId="0" fontId="29" fillId="0" borderId="4" xfId="0" applyFont="1" applyBorder="1" applyAlignment="1">
      <alignment horizontal="center" vertical="center" wrapText="1"/>
      <protection locked="0"/>
    </xf>
    <xf numFmtId="0" fontId="29" fillId="0" borderId="10" xfId="0" applyFont="1" applyBorder="1" applyAlignment="1">
      <alignment horizontal="center" vertical="center" wrapText="1"/>
      <protection locked="0"/>
    </xf>
    <xf numFmtId="0" fontId="30" fillId="0" borderId="5" xfId="0" applyFont="1" applyBorder="1" applyAlignment="1">
      <alignment horizontal="center" vertical="center" wrapText="1"/>
      <protection locked="0"/>
    </xf>
    <xf numFmtId="0" fontId="31" fillId="0" borderId="11" xfId="0" applyFont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 wrapText="1" shrinkToFit="1"/>
      <protection locked="0"/>
    </xf>
    <xf numFmtId="0" fontId="0" fillId="0" borderId="2" xfId="0" applyFont="1" applyBorder="1" applyAlignment="1">
      <alignment horizontal="center" vertical="center" wrapText="1" shrinkToFit="1"/>
      <protection locked="0"/>
    </xf>
    <xf numFmtId="0" fontId="33" fillId="2" borderId="5" xfId="0" applyFont="1" applyFill="1" applyBorder="1" applyAlignment="1">
      <alignment vertical="center"/>
      <protection locked="0"/>
    </xf>
    <xf numFmtId="164" fontId="34" fillId="0" borderId="4" xfId="0" applyNumberFormat="1" applyFont="1" applyBorder="1" applyAlignment="1">
      <alignment horizontal="right" vertical="center"/>
      <protection locked="0"/>
    </xf>
    <xf numFmtId="164" fontId="34" fillId="0" borderId="10" xfId="0" applyNumberFormat="1" applyFont="1" applyBorder="1" applyAlignment="1">
      <alignment horizontal="right" vertical="center"/>
      <protection locked="0"/>
    </xf>
    <xf numFmtId="164" fontId="34" fillId="0" borderId="12" xfId="0" applyNumberFormat="1" applyFont="1" applyBorder="1" applyAlignment="1">
      <alignment horizontal="right" vertical="center"/>
      <protection locked="0"/>
    </xf>
    <xf numFmtId="164" fontId="35" fillId="0" borderId="4" xfId="0" applyNumberFormat="1" applyFont="1" applyBorder="1" applyAlignment="1">
      <alignment horizontal="right" vertical="center"/>
      <protection locked="0"/>
    </xf>
    <xf numFmtId="164" fontId="36" fillId="0" borderId="5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vertical="center"/>
      <protection locked="0"/>
    </xf>
    <xf numFmtId="0" fontId="21" fillId="0" borderId="2" xfId="0" applyFont="1" applyBorder="1">
      <protection locked="0"/>
    </xf>
    <xf numFmtId="0" fontId="0" fillId="0" borderId="2" xfId="0" applyBorder="1">
      <protection locked="0"/>
    </xf>
    <xf numFmtId="0" fontId="33" fillId="3" borderId="8" xfId="0" applyFont="1" applyFill="1" applyBorder="1" applyAlignment="1">
      <alignment vertical="center"/>
      <protection locked="0"/>
    </xf>
    <xf numFmtId="164" fontId="34" fillId="3" borderId="7" xfId="0" applyNumberFormat="1" applyFont="1" applyFill="1" applyBorder="1" applyAlignment="1">
      <alignment horizontal="right" vertical="center"/>
      <protection locked="0"/>
    </xf>
    <xf numFmtId="164" fontId="34" fillId="3" borderId="1" xfId="0" applyNumberFormat="1" applyFont="1" applyFill="1" applyBorder="1" applyAlignment="1">
      <alignment horizontal="right" vertical="center"/>
      <protection locked="0"/>
    </xf>
    <xf numFmtId="164" fontId="35" fillId="3" borderId="7" xfId="0" applyNumberFormat="1" applyFont="1" applyFill="1" applyBorder="1" applyAlignment="1">
      <alignment horizontal="right" vertical="center"/>
      <protection locked="0"/>
    </xf>
    <xf numFmtId="164" fontId="35" fillId="3" borderId="1" xfId="0" applyNumberFormat="1" applyFont="1" applyFill="1" applyBorder="1" applyAlignment="1">
      <alignment horizontal="right" vertical="center"/>
      <protection locked="0"/>
    </xf>
    <xf numFmtId="164" fontId="37" fillId="3" borderId="8" xfId="0" applyNumberFormat="1" applyFont="1" applyFill="1" applyBorder="1" applyAlignment="1">
      <alignment horizontal="right" vertical="center"/>
      <protection locked="0"/>
    </xf>
    <xf numFmtId="164" fontId="34" fillId="3" borderId="13" xfId="0" applyNumberFormat="1" applyFont="1" applyFill="1" applyBorder="1" applyAlignment="1">
      <alignment horizontal="right" vertical="center"/>
      <protection locked="0"/>
    </xf>
    <xf numFmtId="0" fontId="0" fillId="4" borderId="2" xfId="0" applyFill="1" applyBorder="1">
      <protection locked="0"/>
    </xf>
    <xf numFmtId="164" fontId="35" fillId="0" borderId="10" xfId="0" applyNumberFormat="1" applyFont="1" applyBorder="1" applyAlignment="1">
      <alignment horizontal="right" vertical="center"/>
      <protection locked="0"/>
    </xf>
    <xf numFmtId="165" fontId="38" fillId="0" borderId="5" xfId="0" applyNumberFormat="1" applyFont="1" applyBorder="1" applyAlignment="1">
      <alignment horizontal="right" vertical="center"/>
      <protection locked="0"/>
    </xf>
    <xf numFmtId="49" fontId="38" fillId="3" borderId="8" xfId="0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40" fillId="0" borderId="0" xfId="2" applyFont="1" applyFill="1" applyAlignment="1">
      <alignment vertical="center"/>
    </xf>
    <xf numFmtId="0" fontId="40" fillId="0" borderId="0" xfId="2" applyFont="1" applyFill="1"/>
    <xf numFmtId="0" fontId="41" fillId="0" borderId="0" xfId="2" applyFont="1" applyFill="1"/>
    <xf numFmtId="0" fontId="44" fillId="0" borderId="0" xfId="2" applyFont="1" applyFill="1"/>
    <xf numFmtId="0" fontId="41" fillId="0" borderId="0" xfId="2" applyFont="1" applyFill="1" applyBorder="1"/>
    <xf numFmtId="0" fontId="39" fillId="0" borderId="0" xfId="2" applyFill="1"/>
    <xf numFmtId="0" fontId="45" fillId="0" borderId="0" xfId="2" applyFont="1" applyFill="1" applyAlignment="1"/>
    <xf numFmtId="0" fontId="46" fillId="0" borderId="0" xfId="2" applyFont="1" applyFill="1"/>
    <xf numFmtId="0" fontId="39" fillId="0" borderId="0" xfId="2" applyFill="1" applyAlignment="1">
      <alignment horizontal="center"/>
    </xf>
    <xf numFmtId="0" fontId="48" fillId="0" borderId="0" xfId="2" applyFont="1" applyFill="1"/>
    <xf numFmtId="0" fontId="48" fillId="0" borderId="0" xfId="2" applyFont="1" applyFill="1" applyBorder="1"/>
    <xf numFmtId="0" fontId="42" fillId="0" borderId="0" xfId="2" applyFont="1" applyFill="1"/>
    <xf numFmtId="166" fontId="42" fillId="0" borderId="0" xfId="2" applyNumberFormat="1" applyFont="1" applyFill="1"/>
    <xf numFmtId="167" fontId="42" fillId="0" borderId="0" xfId="2" applyNumberFormat="1" applyFont="1" applyFill="1"/>
    <xf numFmtId="0" fontId="52" fillId="0" borderId="0" xfId="2" applyFont="1" applyFill="1" applyAlignment="1">
      <alignment horizontal="left" vertical="center"/>
    </xf>
    <xf numFmtId="0" fontId="53" fillId="0" borderId="0" xfId="2" applyFont="1" applyFill="1" applyAlignment="1"/>
    <xf numFmtId="2" fontId="53" fillId="0" borderId="0" xfId="2" applyNumberFormat="1" applyFont="1" applyFill="1" applyBorder="1" applyAlignment="1">
      <alignment horizontal="left" vertical="center"/>
    </xf>
    <xf numFmtId="2" fontId="52" fillId="0" borderId="0" xfId="2" applyNumberFormat="1" applyFont="1" applyFill="1" applyAlignment="1">
      <alignment horizontal="left" vertical="center"/>
    </xf>
    <xf numFmtId="2" fontId="53" fillId="0" borderId="0" xfId="2" applyNumberFormat="1" applyFont="1" applyFill="1" applyAlignment="1"/>
    <xf numFmtId="0" fontId="53" fillId="0" borderId="0" xfId="2" applyFont="1" applyFill="1"/>
    <xf numFmtId="0" fontId="48" fillId="0" borderId="20" xfId="2" applyFont="1" applyFill="1" applyBorder="1"/>
    <xf numFmtId="2" fontId="50" fillId="0" borderId="20" xfId="2" applyNumberFormat="1" applyFont="1" applyFill="1" applyBorder="1" applyAlignment="1">
      <alignment horizontal="center" vertical="center" wrapText="1"/>
    </xf>
    <xf numFmtId="9" fontId="50" fillId="0" borderId="20" xfId="1" applyFont="1" applyFill="1" applyBorder="1" applyAlignment="1">
      <alignment horizontal="right" vertical="center" wrapText="1"/>
    </xf>
    <xf numFmtId="0" fontId="48" fillId="0" borderId="21" xfId="2" applyFont="1" applyFill="1" applyBorder="1"/>
    <xf numFmtId="2" fontId="50" fillId="0" borderId="21" xfId="2" applyNumberFormat="1" applyFont="1" applyFill="1" applyBorder="1" applyAlignment="1">
      <alignment horizontal="center" vertical="center" wrapText="1"/>
    </xf>
    <xf numFmtId="9" fontId="50" fillId="0" borderId="21" xfId="1" applyFont="1" applyFill="1" applyBorder="1" applyAlignment="1">
      <alignment horizontal="right" vertical="center" wrapText="1"/>
    </xf>
    <xf numFmtId="0" fontId="48" fillId="0" borderId="22" xfId="2" applyFont="1" applyFill="1" applyBorder="1"/>
    <xf numFmtId="2" fontId="50" fillId="0" borderId="22" xfId="2" applyNumberFormat="1" applyFont="1" applyFill="1" applyBorder="1" applyAlignment="1">
      <alignment horizontal="center" vertical="center" wrapText="1"/>
    </xf>
    <xf numFmtId="9" fontId="50" fillId="0" borderId="22" xfId="1" applyFont="1" applyFill="1" applyBorder="1" applyAlignment="1">
      <alignment horizontal="right" vertical="center" wrapText="1"/>
    </xf>
    <xf numFmtId="2" fontId="55" fillId="7" borderId="0" xfId="2" applyNumberFormat="1" applyFont="1" applyFill="1" applyBorder="1" applyAlignment="1">
      <alignment horizontal="left" vertical="center"/>
    </xf>
    <xf numFmtId="0" fontId="56" fillId="7" borderId="0" xfId="2" applyFont="1" applyFill="1"/>
    <xf numFmtId="0" fontId="56" fillId="8" borderId="0" xfId="2" applyFont="1" applyFill="1"/>
    <xf numFmtId="4" fontId="57" fillId="8" borderId="0" xfId="2" applyNumberFormat="1" applyFont="1" applyFill="1" applyAlignment="1" applyProtection="1">
      <protection locked="0"/>
    </xf>
    <xf numFmtId="0" fontId="57" fillId="7" borderId="0" xfId="2" applyFont="1" applyFill="1" applyBorder="1"/>
    <xf numFmtId="166" fontId="57" fillId="8" borderId="0" xfId="2" applyNumberFormat="1" applyFont="1" applyFill="1"/>
    <xf numFmtId="0" fontId="41" fillId="7" borderId="0" xfId="2" applyFont="1" applyFill="1" applyBorder="1" applyAlignment="1">
      <alignment horizontal="left" vertical="center"/>
    </xf>
    <xf numFmtId="0" fontId="41" fillId="7" borderId="0" xfId="2" applyFont="1" applyFill="1" applyBorder="1" applyAlignment="1">
      <alignment vertical="center"/>
    </xf>
    <xf numFmtId="3" fontId="41" fillId="7" borderId="0" xfId="2" applyNumberFormat="1" applyFont="1" applyFill="1" applyBorder="1" applyAlignment="1">
      <alignment horizontal="left" vertical="center"/>
    </xf>
    <xf numFmtId="166" fontId="41" fillId="7" borderId="0" xfId="2" applyNumberFormat="1" applyFont="1" applyFill="1" applyBorder="1" applyAlignment="1">
      <alignment vertical="center"/>
    </xf>
    <xf numFmtId="3" fontId="41" fillId="7" borderId="0" xfId="2" applyNumberFormat="1" applyFont="1" applyFill="1" applyBorder="1" applyAlignment="1">
      <alignment vertical="center"/>
    </xf>
    <xf numFmtId="0" fontId="58" fillId="7" borderId="0" xfId="2" applyFont="1" applyFill="1" applyBorder="1" applyAlignment="1">
      <alignment horizontal="left" vertical="center"/>
    </xf>
    <xf numFmtId="166" fontId="58" fillId="7" borderId="0" xfId="2" applyNumberFormat="1" applyFont="1" applyFill="1" applyBorder="1" applyAlignment="1">
      <alignment horizontal="left" vertical="center"/>
    </xf>
    <xf numFmtId="0" fontId="44" fillId="7" borderId="0" xfId="2" applyFont="1" applyFill="1" applyBorder="1" applyAlignment="1">
      <alignment horizontal="left" vertical="center"/>
    </xf>
    <xf numFmtId="3" fontId="59" fillId="7" borderId="0" xfId="2" applyNumberFormat="1" applyFont="1" applyFill="1" applyBorder="1" applyAlignment="1">
      <alignment horizontal="left" vertical="center"/>
    </xf>
    <xf numFmtId="3" fontId="58" fillId="7" borderId="0" xfId="2" applyNumberFormat="1" applyFont="1" applyFill="1" applyBorder="1" applyAlignment="1">
      <alignment horizontal="center" vertical="center"/>
    </xf>
    <xf numFmtId="168" fontId="58" fillId="7" borderId="23" xfId="2" applyNumberFormat="1" applyFont="1" applyFill="1" applyBorder="1" applyAlignment="1">
      <alignment horizontal="center" vertical="center"/>
    </xf>
    <xf numFmtId="168" fontId="58" fillId="7" borderId="24" xfId="2" applyNumberFormat="1" applyFont="1" applyFill="1" applyBorder="1" applyAlignment="1">
      <alignment horizontal="center" vertical="center"/>
    </xf>
    <xf numFmtId="166" fontId="58" fillId="7" borderId="26" xfId="2" applyNumberFormat="1" applyFont="1" applyFill="1" applyBorder="1" applyAlignment="1">
      <alignment horizontal="center" vertical="center" wrapText="1"/>
    </xf>
    <xf numFmtId="0" fontId="41" fillId="7" borderId="27" xfId="2" applyFont="1" applyFill="1" applyBorder="1" applyAlignment="1">
      <alignment horizontal="left" vertical="center"/>
    </xf>
    <xf numFmtId="169" fontId="41" fillId="7" borderId="27" xfId="2" applyNumberFormat="1" applyFont="1" applyFill="1" applyBorder="1" applyAlignment="1">
      <alignment horizontal="center" vertical="center"/>
    </xf>
    <xf numFmtId="169" fontId="41" fillId="7" borderId="28" xfId="2" applyNumberFormat="1" applyFont="1" applyFill="1" applyBorder="1" applyAlignment="1">
      <alignment horizontal="center" vertical="center"/>
    </xf>
    <xf numFmtId="3" fontId="41" fillId="7" borderId="27" xfId="2" applyNumberFormat="1" applyFont="1" applyFill="1" applyBorder="1" applyAlignment="1">
      <alignment horizontal="center" vertical="center"/>
    </xf>
    <xf numFmtId="3" fontId="41" fillId="7" borderId="29" xfId="2" applyNumberFormat="1" applyFont="1" applyFill="1" applyBorder="1" applyAlignment="1">
      <alignment horizontal="center" vertical="center"/>
    </xf>
    <xf numFmtId="9" fontId="39" fillId="7" borderId="27" xfId="1" applyFill="1" applyBorder="1" applyAlignment="1">
      <alignment horizontal="center" vertical="center"/>
    </xf>
    <xf numFmtId="9" fontId="39" fillId="7" borderId="26" xfId="1" applyFill="1" applyBorder="1" applyAlignment="1" applyProtection="1">
      <alignment horizontal="center" vertical="center"/>
    </xf>
    <xf numFmtId="0" fontId="60" fillId="7" borderId="0" xfId="2" applyFont="1" applyFill="1" applyBorder="1" applyAlignment="1">
      <alignment vertical="center"/>
    </xf>
    <xf numFmtId="169" fontId="41" fillId="7" borderId="31" xfId="2" applyNumberFormat="1" applyFont="1" applyFill="1" applyBorder="1" applyAlignment="1">
      <alignment horizontal="center" vertical="center"/>
    </xf>
    <xf numFmtId="169" fontId="41" fillId="7" borderId="32" xfId="2" applyNumberFormat="1" applyFont="1" applyFill="1" applyBorder="1" applyAlignment="1">
      <alignment horizontal="center" vertical="center"/>
    </xf>
    <xf numFmtId="3" fontId="41" fillId="7" borderId="31" xfId="2" applyNumberFormat="1" applyFont="1" applyFill="1" applyBorder="1" applyAlignment="1">
      <alignment horizontal="center" vertical="center"/>
    </xf>
    <xf numFmtId="3" fontId="41" fillId="7" borderId="33" xfId="2" applyNumberFormat="1" applyFont="1" applyFill="1" applyBorder="1" applyAlignment="1">
      <alignment horizontal="center" vertical="center"/>
    </xf>
    <xf numFmtId="9" fontId="39" fillId="7" borderId="31" xfId="1" applyFill="1" applyBorder="1" applyAlignment="1">
      <alignment horizontal="center" vertical="center"/>
    </xf>
    <xf numFmtId="0" fontId="39" fillId="7" borderId="0" xfId="2" applyFill="1"/>
    <xf numFmtId="169" fontId="41" fillId="7" borderId="0" xfId="2" applyNumberFormat="1" applyFont="1" applyFill="1" applyBorder="1" applyAlignment="1">
      <alignment horizontal="right" vertical="center"/>
    </xf>
    <xf numFmtId="1" fontId="41" fillId="7" borderId="23" xfId="2" applyNumberFormat="1" applyFont="1" applyFill="1" applyBorder="1" applyAlignment="1">
      <alignment horizontal="center" vertical="center"/>
    </xf>
    <xf numFmtId="1" fontId="41" fillId="7" borderId="24" xfId="2" applyNumberFormat="1" applyFont="1" applyFill="1" applyBorder="1" applyAlignment="1">
      <alignment horizontal="center" vertical="center"/>
    </xf>
    <xf numFmtId="9" fontId="39" fillId="7" borderId="23" xfId="1" applyFill="1" applyBorder="1" applyAlignment="1">
      <alignment horizontal="center" vertical="center"/>
    </xf>
    <xf numFmtId="169" fontId="41" fillId="7" borderId="0" xfId="2" applyNumberFormat="1" applyFont="1" applyFill="1" applyBorder="1" applyAlignment="1">
      <alignment vertical="center"/>
    </xf>
    <xf numFmtId="9" fontId="39" fillId="7" borderId="0" xfId="1" applyFill="1" applyBorder="1" applyAlignment="1" applyProtection="1">
      <alignment vertical="center"/>
    </xf>
    <xf numFmtId="0" fontId="47" fillId="7" borderId="0" xfId="2" applyFont="1" applyFill="1" applyBorder="1" applyAlignment="1">
      <alignment horizontal="left" vertical="center"/>
    </xf>
    <xf numFmtId="3" fontId="58" fillId="7" borderId="0" xfId="2" applyNumberFormat="1" applyFont="1" applyFill="1" applyBorder="1" applyAlignment="1">
      <alignment horizontal="left" vertical="center"/>
    </xf>
    <xf numFmtId="0" fontId="58" fillId="7" borderId="0" xfId="2" applyFont="1" applyFill="1" applyBorder="1" applyAlignment="1">
      <alignment horizontal="center" vertical="center"/>
    </xf>
    <xf numFmtId="0" fontId="58" fillId="7" borderId="23" xfId="2" applyNumberFormat="1" applyFont="1" applyFill="1" applyBorder="1" applyAlignment="1">
      <alignment horizontal="center" vertical="center" wrapText="1"/>
    </xf>
    <xf numFmtId="0" fontId="58" fillId="7" borderId="24" xfId="2" applyNumberFormat="1" applyFont="1" applyFill="1" applyBorder="1" applyAlignment="1">
      <alignment horizontal="center" vertical="center" wrapText="1"/>
    </xf>
    <xf numFmtId="0" fontId="41" fillId="7" borderId="0" xfId="2" applyFont="1" applyFill="1" applyBorder="1" applyAlignment="1">
      <alignment horizontal="center" vertical="center"/>
    </xf>
    <xf numFmtId="169" fontId="41" fillId="7" borderId="35" xfId="2" applyNumberFormat="1" applyFont="1" applyFill="1" applyBorder="1" applyAlignment="1">
      <alignment horizontal="center" vertical="center"/>
    </xf>
    <xf numFmtId="169" fontId="41" fillId="7" borderId="36" xfId="2" applyNumberFormat="1" applyFont="1" applyFill="1" applyBorder="1" applyAlignment="1">
      <alignment horizontal="center" vertical="center"/>
    </xf>
    <xf numFmtId="0" fontId="58" fillId="7" borderId="38" xfId="2" applyNumberFormat="1" applyFont="1" applyFill="1" applyBorder="1" applyAlignment="1">
      <alignment horizontal="center" vertical="center"/>
    </xf>
    <xf numFmtId="0" fontId="41" fillId="7" borderId="27" xfId="2" applyFont="1" applyFill="1" applyBorder="1" applyAlignment="1">
      <alignment horizontal="center" vertical="center"/>
    </xf>
    <xf numFmtId="169" fontId="41" fillId="7" borderId="29" xfId="2" applyNumberFormat="1" applyFont="1" applyFill="1" applyBorder="1" applyAlignment="1">
      <alignment horizontal="center" vertical="center"/>
    </xf>
    <xf numFmtId="1" fontId="41" fillId="7" borderId="40" xfId="2" applyNumberFormat="1" applyFont="1" applyFill="1" applyBorder="1" applyAlignment="1">
      <alignment horizontal="center" vertical="center"/>
    </xf>
    <xf numFmtId="9" fontId="41" fillId="7" borderId="23" xfId="1" applyFont="1" applyFill="1" applyBorder="1" applyAlignment="1" applyProtection="1">
      <alignment horizontal="center" vertical="center"/>
    </xf>
    <xf numFmtId="9" fontId="41" fillId="7" borderId="24" xfId="1" applyFont="1" applyFill="1" applyBorder="1" applyAlignment="1" applyProtection="1">
      <alignment horizontal="center" vertical="center"/>
    </xf>
    <xf numFmtId="9" fontId="41" fillId="7" borderId="40" xfId="1" applyFont="1" applyFill="1" applyBorder="1" applyAlignment="1" applyProtection="1">
      <alignment horizontal="center" vertical="center"/>
    </xf>
    <xf numFmtId="9" fontId="39" fillId="8" borderId="25" xfId="1" applyFill="1" applyBorder="1" applyAlignment="1">
      <alignment horizontal="center" vertical="center" wrapText="1"/>
    </xf>
    <xf numFmtId="1" fontId="61" fillId="7" borderId="0" xfId="2" applyNumberFormat="1" applyFont="1" applyFill="1" applyBorder="1" applyAlignment="1">
      <alignment vertical="center"/>
    </xf>
    <xf numFmtId="1" fontId="41" fillId="7" borderId="0" xfId="2" applyNumberFormat="1" applyFont="1" applyFill="1" applyBorder="1" applyAlignment="1">
      <alignment vertical="center"/>
    </xf>
    <xf numFmtId="1" fontId="41" fillId="7" borderId="0" xfId="2" applyNumberFormat="1" applyFont="1" applyFill="1" applyBorder="1" applyAlignment="1">
      <alignment horizontal="center"/>
    </xf>
    <xf numFmtId="0" fontId="48" fillId="0" borderId="46" xfId="2" applyFont="1" applyFill="1" applyBorder="1"/>
    <xf numFmtId="2" fontId="50" fillId="0" borderId="46" xfId="2" applyNumberFormat="1" applyFont="1" applyFill="1" applyBorder="1" applyAlignment="1">
      <alignment horizontal="center" vertical="center" wrapText="1"/>
    </xf>
    <xf numFmtId="9" fontId="50" fillId="0" borderId="46" xfId="1" applyFont="1" applyFill="1" applyBorder="1" applyAlignment="1">
      <alignment horizontal="right" vertical="center" wrapText="1"/>
    </xf>
    <xf numFmtId="0" fontId="48" fillId="0" borderId="47" xfId="2" applyFont="1" applyFill="1" applyBorder="1"/>
    <xf numFmtId="2" fontId="50" fillId="0" borderId="47" xfId="2" applyNumberFormat="1" applyFont="1" applyFill="1" applyBorder="1" applyAlignment="1">
      <alignment horizontal="center" vertical="center" wrapText="1"/>
    </xf>
    <xf numFmtId="9" fontId="50" fillId="0" borderId="47" xfId="1" applyFont="1" applyFill="1" applyBorder="1" applyAlignment="1">
      <alignment horizontal="right" vertical="center" wrapText="1"/>
    </xf>
    <xf numFmtId="0" fontId="48" fillId="0" borderId="48" xfId="2" applyFont="1" applyFill="1" applyBorder="1"/>
    <xf numFmtId="2" fontId="50" fillId="0" borderId="48" xfId="2" applyNumberFormat="1" applyFont="1" applyFill="1" applyBorder="1" applyAlignment="1">
      <alignment horizontal="center" vertical="center" wrapText="1"/>
    </xf>
    <xf numFmtId="9" fontId="50" fillId="0" borderId="48" xfId="1" applyFont="1" applyFill="1" applyBorder="1" applyAlignment="1">
      <alignment horizontal="right" vertical="center" wrapText="1"/>
    </xf>
    <xf numFmtId="0" fontId="62" fillId="8" borderId="25" xfId="2" applyFont="1" applyFill="1" applyBorder="1" applyAlignment="1">
      <alignment horizontal="center" vertical="center" wrapText="1"/>
    </xf>
    <xf numFmtId="0" fontId="50" fillId="8" borderId="30" xfId="2" applyFont="1" applyFill="1" applyBorder="1" applyAlignment="1">
      <alignment horizontal="center" vertical="center" wrapText="1"/>
    </xf>
    <xf numFmtId="0" fontId="50" fillId="8" borderId="34" xfId="2" applyFont="1" applyFill="1" applyBorder="1" applyAlignment="1">
      <alignment horizontal="center" vertical="center" wrapText="1"/>
    </xf>
    <xf numFmtId="0" fontId="50" fillId="8" borderId="0" xfId="2" applyFont="1" applyFill="1" applyAlignment="1">
      <alignment horizontal="left" vertical="center" wrapText="1"/>
    </xf>
    <xf numFmtId="0" fontId="50" fillId="8" borderId="25" xfId="2" applyFont="1" applyFill="1" applyBorder="1" applyAlignment="1">
      <alignment horizontal="center" vertical="center" wrapText="1"/>
    </xf>
    <xf numFmtId="0" fontId="50" fillId="8" borderId="37" xfId="2" applyFont="1" applyFill="1" applyBorder="1" applyAlignment="1">
      <alignment horizontal="center" vertical="center" wrapText="1"/>
    </xf>
    <xf numFmtId="0" fontId="62" fillId="8" borderId="39" xfId="2" applyFont="1" applyFill="1" applyBorder="1" applyAlignment="1">
      <alignment horizontal="center" vertical="center" wrapText="1"/>
    </xf>
    <xf numFmtId="0" fontId="5" fillId="2" borderId="0" xfId="3" applyNumberFormat="1" applyFont="1" applyFill="1" applyBorder="1" applyAlignment="1" applyProtection="1">
      <protection locked="0"/>
    </xf>
    <xf numFmtId="0" fontId="12" fillId="2" borderId="0" xfId="3" applyNumberFormat="1" applyFont="1" applyFill="1" applyBorder="1" applyAlignment="1" applyProtection="1">
      <protection locked="0"/>
    </xf>
    <xf numFmtId="0" fontId="13" fillId="2" borderId="0" xfId="3" applyNumberFormat="1" applyFont="1" applyFill="1" applyBorder="1" applyAlignment="1" applyProtection="1">
      <protection locked="0"/>
    </xf>
    <xf numFmtId="0" fontId="25" fillId="2" borderId="2" xfId="0" applyFont="1" applyFill="1" applyBorder="1" applyAlignment="1">
      <alignment vertical="center" wrapText="1"/>
      <protection locked="0"/>
    </xf>
    <xf numFmtId="0" fontId="43" fillId="0" borderId="0" xfId="2" applyFont="1" applyFill="1" applyBorder="1"/>
    <xf numFmtId="0" fontId="49" fillId="0" borderId="14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center" vertical="center" wrapText="1"/>
    </xf>
    <xf numFmtId="0" fontId="50" fillId="6" borderId="41" xfId="2" applyFont="1" applyFill="1" applyBorder="1" applyAlignment="1">
      <alignment horizontal="center" vertical="center" wrapText="1"/>
    </xf>
    <xf numFmtId="0" fontId="50" fillId="6" borderId="44" xfId="2" applyFont="1" applyFill="1" applyBorder="1" applyAlignment="1">
      <alignment horizontal="center" vertical="center" wrapText="1"/>
    </xf>
    <xf numFmtId="0" fontId="50" fillId="6" borderId="42" xfId="2" applyFont="1" applyFill="1" applyBorder="1" applyAlignment="1">
      <alignment horizontal="center" vertical="center" wrapText="1"/>
    </xf>
    <xf numFmtId="0" fontId="50" fillId="6" borderId="0" xfId="2" applyFont="1" applyFill="1" applyBorder="1" applyAlignment="1">
      <alignment horizontal="center" vertical="center" wrapText="1"/>
    </xf>
    <xf numFmtId="0" fontId="50" fillId="6" borderId="43" xfId="2" applyFont="1" applyFill="1" applyBorder="1" applyAlignment="1">
      <alignment horizontal="center" vertical="center" wrapText="1"/>
    </xf>
    <xf numFmtId="0" fontId="50" fillId="6" borderId="45" xfId="2" applyFont="1" applyFill="1" applyBorder="1" applyAlignment="1">
      <alignment horizontal="center" vertical="center" wrapText="1"/>
    </xf>
    <xf numFmtId="0" fontId="42" fillId="0" borderId="0" xfId="2" applyFont="1" applyFill="1" applyBorder="1" applyAlignment="1"/>
    <xf numFmtId="2" fontId="51" fillId="0" borderId="0" xfId="2" applyNumberFormat="1" applyFont="1" applyFill="1" applyBorder="1" applyAlignment="1">
      <alignment horizontal="left" vertical="center" shrinkToFit="1"/>
    </xf>
    <xf numFmtId="0" fontId="54" fillId="0" borderId="0" xfId="2" applyFont="1" applyFill="1" applyBorder="1" applyAlignment="1">
      <alignment horizontal="center"/>
    </xf>
    <xf numFmtId="0" fontId="50" fillId="6" borderId="15" xfId="2" applyFont="1" applyFill="1" applyBorder="1" applyAlignment="1">
      <alignment horizontal="center" vertical="center" wrapText="1"/>
    </xf>
    <xf numFmtId="0" fontId="50" fillId="6" borderId="18" xfId="2" applyFont="1" applyFill="1" applyBorder="1" applyAlignment="1">
      <alignment horizontal="center" vertical="center" wrapText="1"/>
    </xf>
    <xf numFmtId="0" fontId="50" fillId="6" borderId="16" xfId="2" applyFont="1" applyFill="1" applyBorder="1" applyAlignment="1">
      <alignment horizontal="center" vertical="center" wrapText="1"/>
    </xf>
    <xf numFmtId="0" fontId="50" fillId="6" borderId="17" xfId="2" applyFont="1" applyFill="1" applyBorder="1" applyAlignment="1">
      <alignment horizontal="center" vertical="center" wrapText="1"/>
    </xf>
    <xf numFmtId="0" fontId="50" fillId="6" borderId="19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urcentage 2" xfId="1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FFCCCC"/>
      <rgbColor rgb="FF666666"/>
      <rgbColor rgb="FFFFFFCC"/>
      <rgbColor rgb="FFCCFFFF"/>
      <rgbColor rgb="FF660066"/>
      <rgbColor rgb="FFFF420E"/>
      <rgbColor rgb="FF0066CC"/>
      <rgbColor rgb="FFCCCCFF"/>
      <rgbColor rgb="FF0000CC"/>
      <rgbColor rgb="FFFF00FF"/>
      <rgbColor rgb="FFE3D200"/>
      <rgbColor rgb="FF00FFFF"/>
      <rgbColor rgb="FF800080"/>
      <rgbColor rgb="FF80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B3B3B3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blé tendre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cotations_cereales!$B$11:$B$12</c:f>
              <c:strCache>
                <c:ptCount val="2"/>
                <c:pt idx="0">
                  <c:v>Moyenne 2017-2021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cotations_cereales!$A$13:$A$24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cotations_cereales!$B$13:$B$24</c:f>
              <c:numCache>
                <c:formatCode>0.00</c:formatCode>
                <c:ptCount val="12"/>
                <c:pt idx="0">
                  <c:v>183.82179710144925</c:v>
                </c:pt>
                <c:pt idx="1">
                  <c:v>190.68118181818184</c:v>
                </c:pt>
                <c:pt idx="2">
                  <c:v>190.36287748917749</c:v>
                </c:pt>
                <c:pt idx="3">
                  <c:v>199.6507391304348</c:v>
                </c:pt>
                <c:pt idx="4">
                  <c:v>205.48928822055137</c:v>
                </c:pt>
                <c:pt idx="5">
                  <c:v>203.82390064102566</c:v>
                </c:pt>
                <c:pt idx="6">
                  <c:v>207.21316883116879</c:v>
                </c:pt>
                <c:pt idx="7">
                  <c:v>206.25450000000001</c:v>
                </c:pt>
                <c:pt idx="8">
                  <c:v>223.60250479954829</c:v>
                </c:pt>
                <c:pt idx="9">
                  <c:v>226.62711278195488</c:v>
                </c:pt>
                <c:pt idx="10">
                  <c:v>230.52179114452801</c:v>
                </c:pt>
                <c:pt idx="11">
                  <c:v>222.80943381146889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A-46A5-9E5E-A14FA473C587}"/>
            </c:ext>
          </c:extLst>
        </c:ser>
        <c:ser>
          <c:idx val="1"/>
          <c:order val="1"/>
          <c:tx>
            <c:strRef>
              <c:f>cotations_cereales!$D$11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FF420E"/>
              </a:solidFill>
              <a:prstDash val="solid"/>
            </a:ln>
          </c:spPr>
          <c:marker>
            <c:symbol val="none"/>
          </c:marker>
          <c:cat>
            <c:strRef>
              <c:f>cotations_cereales!$A$13:$A$24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cotations_cereales!$D$13:$D$24</c:f>
              <c:numCache>
                <c:formatCode>0.00</c:formatCode>
                <c:ptCount val="12"/>
                <c:pt idx="0">
                  <c:v>345.62</c:v>
                </c:pt>
                <c:pt idx="1">
                  <c:v>330.32</c:v>
                </c:pt>
                <c:pt idx="2">
                  <c:v>333.7</c:v>
                </c:pt>
                <c:pt idx="3">
                  <c:v>344.16</c:v>
                </c:pt>
                <c:pt idx="4">
                  <c:v>325.29000000000002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A-46A5-9E5E-A14FA473C587}"/>
            </c:ext>
          </c:extLst>
        </c:ser>
        <c:ser>
          <c:idx val="2"/>
          <c:order val="2"/>
          <c:tx>
            <c:strRef>
              <c:f>cotations_cereales!$C$11</c:f>
              <c:strCache>
                <c:ptCount val="1"/>
                <c:pt idx="0">
                  <c:v>2021-2022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cotations_cereales!$A$13:$A$24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cotations_cereales!$C$13:$C$24</c:f>
              <c:numCache>
                <c:formatCode>0.00</c:formatCode>
                <c:ptCount val="12"/>
                <c:pt idx="0">
                  <c:v>207.88</c:v>
                </c:pt>
                <c:pt idx="1">
                  <c:v>243.72</c:v>
                </c:pt>
                <c:pt idx="2">
                  <c:v>248.46</c:v>
                </c:pt>
                <c:pt idx="3">
                  <c:v>270.04047619047623</c:v>
                </c:pt>
                <c:pt idx="4">
                  <c:v>291.72750000000002</c:v>
                </c:pt>
                <c:pt idx="5">
                  <c:v>280.73846153846154</c:v>
                </c:pt>
                <c:pt idx="6">
                  <c:v>271.10857142857139</c:v>
                </c:pt>
                <c:pt idx="7">
                  <c:v>270.84550000000002</c:v>
                </c:pt>
                <c:pt idx="8">
                  <c:v>378.84565217391309</c:v>
                </c:pt>
                <c:pt idx="9">
                  <c:v>384.16437500000001</c:v>
                </c:pt>
                <c:pt idx="10">
                  <c:v>402.49</c:v>
                </c:pt>
                <c:pt idx="11">
                  <c:v>382.88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A-46A5-9E5E-A14FA473C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1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214113961961138E-2"/>
          <c:y val="0.86322120021716897"/>
          <c:w val="0.66414244668163691"/>
          <c:h val="5.86338928449397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maïs</a:t>
            </a:r>
          </a:p>
        </c:rich>
      </c:tx>
      <c:layout>
        <c:manualLayout>
          <c:xMode val="edge"/>
          <c:yMode val="edge"/>
          <c:x val="0.27199263011330899"/>
          <c:y val="3.9683727034120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21263207978272339"/>
          <c:w val="0.78475682205600306"/>
          <c:h val="0.47177742701791758"/>
        </c:manualLayout>
      </c:layout>
      <c:lineChart>
        <c:grouping val="standard"/>
        <c:varyColors val="0"/>
        <c:ser>
          <c:idx val="0"/>
          <c:order val="0"/>
          <c:tx>
            <c:strRef>
              <c:f>cotations_cereales!$B$49:$B$50</c:f>
              <c:strCache>
                <c:ptCount val="2"/>
                <c:pt idx="0">
                  <c:v>Moyenne 2017-2021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cotations_cereales!$A$51:$A$62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cotations_cereales!$B$51:$B$62</c:f>
              <c:numCache>
                <c:formatCode>0.00</c:formatCode>
                <c:ptCount val="12"/>
                <c:pt idx="0">
                  <c:v>169.69186261107311</c:v>
                </c:pt>
                <c:pt idx="1">
                  <c:v>178.31247922077924</c:v>
                </c:pt>
                <c:pt idx="2">
                  <c:v>178.7964813852814</c:v>
                </c:pt>
                <c:pt idx="3">
                  <c:v>189.36228778467913</c:v>
                </c:pt>
                <c:pt idx="4">
                  <c:v>194.47630802005011</c:v>
                </c:pt>
                <c:pt idx="5">
                  <c:v>191.73595833333334</c:v>
                </c:pt>
                <c:pt idx="6">
                  <c:v>194.06306079592923</c:v>
                </c:pt>
                <c:pt idx="7">
                  <c:v>192.13846797385622</c:v>
                </c:pt>
                <c:pt idx="8">
                  <c:v>211.85440993788819</c:v>
                </c:pt>
                <c:pt idx="9">
                  <c:v>210.47382499999998</c:v>
                </c:pt>
                <c:pt idx="10">
                  <c:v>210.60489718614718</c:v>
                </c:pt>
                <c:pt idx="11">
                  <c:v>168.59603497379814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0C-4E30-9BC5-2CD650AEC761}"/>
            </c:ext>
          </c:extLst>
        </c:ser>
        <c:ser>
          <c:idx val="1"/>
          <c:order val="1"/>
          <c:tx>
            <c:strRef>
              <c:f>cotations_cereales!$D$49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cotations_cereales!$A$51:$A$62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cotations_cereales!$D$51:$D$62</c:f>
              <c:numCache>
                <c:formatCode>0.00</c:formatCode>
                <c:ptCount val="12"/>
                <c:pt idx="0">
                  <c:v>325.08</c:v>
                </c:pt>
                <c:pt idx="1">
                  <c:v>346.69</c:v>
                </c:pt>
                <c:pt idx="2">
                  <c:v>342.84</c:v>
                </c:pt>
                <c:pt idx="3">
                  <c:v>348.44</c:v>
                </c:pt>
                <c:pt idx="4">
                  <c:v>325.89999999999998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0C-4E30-9BC5-2CD650AEC761}"/>
            </c:ext>
          </c:extLst>
        </c:ser>
        <c:ser>
          <c:idx val="2"/>
          <c:order val="2"/>
          <c:tx>
            <c:strRef>
              <c:f>cotations_cereales!$C$49</c:f>
              <c:strCache>
                <c:ptCount val="1"/>
                <c:pt idx="0">
                  <c:v>2021-2022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cotations_cereales!$A$51:$A$62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cotations_cereales!$C$51:$C$62</c:f>
              <c:numCache>
                <c:formatCode>0.00</c:formatCode>
                <c:ptCount val="12"/>
                <c:pt idx="0">
                  <c:v>203.5</c:v>
                </c:pt>
                <c:pt idx="1">
                  <c:v>214.38</c:v>
                </c:pt>
                <c:pt idx="2">
                  <c:v>222.7</c:v>
                </c:pt>
                <c:pt idx="3">
                  <c:v>241.25</c:v>
                </c:pt>
                <c:pt idx="4">
                  <c:v>252.47</c:v>
                </c:pt>
                <c:pt idx="5">
                  <c:v>249.72</c:v>
                </c:pt>
                <c:pt idx="6">
                  <c:v>251.08</c:v>
                </c:pt>
                <c:pt idx="7">
                  <c:v>261.27999999999997</c:v>
                </c:pt>
                <c:pt idx="8">
                  <c:v>361.98</c:v>
                </c:pt>
                <c:pt idx="9">
                  <c:v>347.21</c:v>
                </c:pt>
                <c:pt idx="10">
                  <c:v>365.06</c:v>
                </c:pt>
                <c:pt idx="11">
                  <c:v>325.67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0C-4E30-9BC5-2CD650AE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79823"/>
        <c:axId val="1"/>
      </c:lineChart>
      <c:catAx>
        <c:axId val="194507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9.3086230074899162E-2"/>
              <c:y val="7.340376202974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9823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214113961961138E-2"/>
          <c:y val="0.86095809573708337"/>
          <c:w val="0.66414244668163691"/>
          <c:h val="5.96047912433365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blé dur</a:t>
            </a:r>
          </a:p>
        </c:rich>
      </c:tx>
      <c:layout>
        <c:manualLayout>
          <c:xMode val="edge"/>
          <c:yMode val="edge"/>
          <c:x val="0.25715073287071993"/>
          <c:y val="3.1747361367063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875989950053"/>
          <c:y val="0.18827799073353596"/>
          <c:w val="0.78660970671847208"/>
          <c:h val="0.5123631873799509"/>
        </c:manualLayout>
      </c:layout>
      <c:lineChart>
        <c:grouping val="standard"/>
        <c:varyColors val="0"/>
        <c:ser>
          <c:idx val="0"/>
          <c:order val="0"/>
          <c:tx>
            <c:strRef>
              <c:f>cotations_cereales!$B$30</c:f>
              <c:strCache>
                <c:ptCount val="1"/>
                <c:pt idx="0">
                  <c:v>Moyenne 2017-2021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cotations_cereales!$A$32:$A$43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cotations_cereales!$B$32:$B$43</c:f>
              <c:numCache>
                <c:formatCode>0.00</c:formatCode>
                <c:ptCount val="12"/>
                <c:pt idx="0">
                  <c:v>258.8</c:v>
                </c:pt>
                <c:pt idx="1">
                  <c:v>253.07</c:v>
                </c:pt>
                <c:pt idx="2">
                  <c:v>285.92</c:v>
                </c:pt>
                <c:pt idx="3">
                  <c:v>314.55</c:v>
                </c:pt>
                <c:pt idx="4">
                  <c:v>292.45</c:v>
                </c:pt>
                <c:pt idx="5">
                  <c:v>271.44</c:v>
                </c:pt>
                <c:pt idx="6">
                  <c:v>292.25</c:v>
                </c:pt>
                <c:pt idx="7">
                  <c:v>285.35000000000002</c:v>
                </c:pt>
                <c:pt idx="8">
                  <c:v>280.55</c:v>
                </c:pt>
                <c:pt idx="9">
                  <c:v>280.07</c:v>
                </c:pt>
                <c:pt idx="10">
                  <c:v>289.31400000000002</c:v>
                </c:pt>
                <c:pt idx="11">
                  <c:v>299.44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4-4725-B655-D166347A2070}"/>
            </c:ext>
          </c:extLst>
        </c:ser>
        <c:ser>
          <c:idx val="1"/>
          <c:order val="1"/>
          <c:tx>
            <c:strRef>
              <c:f>cotations_cereales!$D$30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cotations_cereales!$A$32:$A$43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cotations_cereales!$D$32:$D$43</c:f>
              <c:numCache>
                <c:formatCode>0.00</c:formatCode>
                <c:ptCount val="12"/>
                <c:pt idx="2">
                  <c:v>454.08</c:v>
                </c:pt>
                <c:pt idx="3">
                  <c:v>484.43</c:v>
                </c:pt>
                <c:pt idx="4">
                  <c:v>484.51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4-4725-B655-D166347A2070}"/>
            </c:ext>
          </c:extLst>
        </c:ser>
        <c:ser>
          <c:idx val="2"/>
          <c:order val="2"/>
          <c:tx>
            <c:strRef>
              <c:f>cotations_cereales!$C$30</c:f>
              <c:strCache>
                <c:ptCount val="1"/>
                <c:pt idx="0">
                  <c:v>2021-2022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cotations_cereales!$A$32:$A$43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cotations_cereales!$C$32:$C$43</c:f>
              <c:numCache>
                <c:formatCode>0.00</c:formatCode>
                <c:ptCount val="12"/>
                <c:pt idx="0">
                  <c:v>296.05</c:v>
                </c:pt>
                <c:pt idx="2">
                  <c:v>439.7</c:v>
                </c:pt>
                <c:pt idx="3">
                  <c:v>480.37</c:v>
                </c:pt>
                <c:pt idx="4">
                  <c:v>478.67</c:v>
                </c:pt>
                <c:pt idx="5">
                  <c:v>472.7</c:v>
                </c:pt>
                <c:pt idx="6">
                  <c:v>474.9</c:v>
                </c:pt>
                <c:pt idx="8">
                  <c:v>435.5</c:v>
                </c:pt>
                <c:pt idx="9">
                  <c:v>434.9</c:v>
                </c:pt>
                <c:pt idx="11">
                  <c:v>528.09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4-4725-B655-D166347A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2735"/>
        <c:axId val="1"/>
      </c:lineChart>
      <c:catAx>
        <c:axId val="194508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5.8731128928518644E-2"/>
              <c:y val="6.3563331179347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2735"/>
        <c:crossesAt val="1"/>
        <c:crossBetween val="midCat"/>
        <c:majorUnit val="1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768811577331767E-2"/>
          <c:y val="0.77916883354123512"/>
          <c:w val="0.87197820202125198"/>
          <c:h val="5.82842828239506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colza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'Cotations oleoproteagineux'!$B$3</c:f>
              <c:strCache>
                <c:ptCount val="1"/>
                <c:pt idx="0">
                  <c:v>Moyenne 2017-2021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 oleoproteagineux'!$A$4:$A$15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oleoproteagineux'!$B$4:$B$15</c:f>
              <c:numCache>
                <c:formatCode>0.00</c:formatCode>
                <c:ptCount val="12"/>
                <c:pt idx="0" formatCode="General">
                  <c:v>395.50833333333333</c:v>
                </c:pt>
                <c:pt idx="1">
                  <c:v>407.18333333333334</c:v>
                </c:pt>
                <c:pt idx="2">
                  <c:v>417.92500000000001</c:v>
                </c:pt>
                <c:pt idx="3">
                  <c:v>433.32499999999999</c:v>
                </c:pt>
                <c:pt idx="4">
                  <c:v>446.62333333333333</c:v>
                </c:pt>
                <c:pt idx="5">
                  <c:v>442.73333333333341</c:v>
                </c:pt>
                <c:pt idx="6">
                  <c:v>456.5</c:v>
                </c:pt>
                <c:pt idx="7">
                  <c:v>455.25</c:v>
                </c:pt>
                <c:pt idx="8">
                  <c:v>528.125</c:v>
                </c:pt>
                <c:pt idx="9">
                  <c:v>511.86666666666662</c:v>
                </c:pt>
                <c:pt idx="10">
                  <c:v>485.41666666666669</c:v>
                </c:pt>
                <c:pt idx="11">
                  <c:v>458.39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0-420C-BCF2-EA629605DEE3}"/>
            </c:ext>
          </c:extLst>
        </c:ser>
        <c:ser>
          <c:idx val="1"/>
          <c:order val="1"/>
          <c:tx>
            <c:strRef>
              <c:f>'Cotations oleoproteagineux'!$C$3</c:f>
              <c:strCache>
                <c:ptCount val="1"/>
                <c:pt idx="0">
                  <c:v>2021-2022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'Cotations oleoproteagineux'!$A$4:$A$15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oleoproteagineux'!$C$4:$C$15</c:f>
              <c:numCache>
                <c:formatCode>0.00</c:formatCode>
                <c:ptCount val="12"/>
                <c:pt idx="0" formatCode="General">
                  <c:v>533.66666666666663</c:v>
                </c:pt>
                <c:pt idx="1">
                  <c:v>558</c:v>
                </c:pt>
                <c:pt idx="2">
                  <c:v>604</c:v>
                </c:pt>
                <c:pt idx="3">
                  <c:v>669.375</c:v>
                </c:pt>
                <c:pt idx="4">
                  <c:v>695.66666666666663</c:v>
                </c:pt>
                <c:pt idx="5">
                  <c:v>683.33333333333337</c:v>
                </c:pt>
                <c:pt idx="6">
                  <c:v>734</c:v>
                </c:pt>
                <c:pt idx="7">
                  <c:v>727.25</c:v>
                </c:pt>
                <c:pt idx="8">
                  <c:v>910.2</c:v>
                </c:pt>
                <c:pt idx="9">
                  <c:v>1008.5</c:v>
                </c:pt>
                <c:pt idx="10">
                  <c:v>836.5</c:v>
                </c:pt>
                <c:pt idx="11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0-420C-BCF2-EA629605DEE3}"/>
            </c:ext>
          </c:extLst>
        </c:ser>
        <c:ser>
          <c:idx val="2"/>
          <c:order val="2"/>
          <c:tx>
            <c:strRef>
              <c:f>'Cotations oleoproteagineux'!$D$3</c:f>
              <c:strCache>
                <c:ptCount val="1"/>
                <c:pt idx="0">
                  <c:v>2022-2023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'Cotations oleoproteagineux'!$A$4:$A$15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oleoproteagineux'!$D$4:$D$15</c:f>
              <c:numCache>
                <c:formatCode>0.00</c:formatCode>
                <c:ptCount val="12"/>
                <c:pt idx="0" formatCode="General">
                  <c:v>652.33000000000004</c:v>
                </c:pt>
                <c:pt idx="1">
                  <c:v>628.5</c:v>
                </c:pt>
                <c:pt idx="2">
                  <c:v>598.70000000000005</c:v>
                </c:pt>
                <c:pt idx="3">
                  <c:v>627.38</c:v>
                </c:pt>
                <c:pt idx="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80-420C-BCF2-EA629605DEE3}"/>
            </c:ext>
          </c:extLst>
        </c:ser>
        <c:ser>
          <c:idx val="3"/>
          <c:order val="3"/>
          <c:tx>
            <c:strRef>
              <c:f>'Cotations oleoproteagineux'!$E$3</c:f>
              <c:strCache>
                <c:ptCount val="1"/>
                <c:pt idx="0">
                  <c:v>Evol. 2020/2021</c:v>
                </c:pt>
              </c:strCache>
            </c:strRef>
          </c:tx>
          <c:marker>
            <c:symbol val="none"/>
          </c:marker>
          <c:cat>
            <c:strRef>
              <c:f>'Cotations oleoproteagineux'!$A$4:$A$15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oleoproteagineux'!$E$4:$E$15</c:f>
              <c:numCache>
                <c:formatCode>0%</c:formatCode>
                <c:ptCount val="12"/>
                <c:pt idx="0" formatCode="General">
                  <c:v>0.22235477826358552</c:v>
                </c:pt>
                <c:pt idx="1">
                  <c:v>0.12634408602150549</c:v>
                </c:pt>
                <c:pt idx="2">
                  <c:v>-8.7748344370860432E-3</c:v>
                </c:pt>
                <c:pt idx="3">
                  <c:v>-6.2737628384687216E-2</c:v>
                </c:pt>
                <c:pt idx="4">
                  <c:v>-0.11308097747963575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0-420C-BCF2-EA629605D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81544436724609"/>
          <c:y val="0.86322133100982901"/>
          <c:w val="0.80852814240153048"/>
          <c:h val="0.13677866899017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tournesol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'Cotations oleoproteagineux'!$B$20</c:f>
              <c:strCache>
                <c:ptCount val="1"/>
                <c:pt idx="0">
                  <c:v>Moyenne 2016-2020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 oleoproteagineux'!$A$21:$A$32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oleoproteagineux'!$B$21:$B$32</c:f>
              <c:numCache>
                <c:formatCode>0.00</c:formatCode>
                <c:ptCount val="12"/>
                <c:pt idx="0" formatCode="General">
                  <c:v>357.16666666666663</c:v>
                </c:pt>
                <c:pt idx="1">
                  <c:v>365.6</c:v>
                </c:pt>
                <c:pt idx="2">
                  <c:v>374.05</c:v>
                </c:pt>
                <c:pt idx="3">
                  <c:v>392</c:v>
                </c:pt>
                <c:pt idx="4">
                  <c:v>404.65333333333331</c:v>
                </c:pt>
                <c:pt idx="5">
                  <c:v>401.5</c:v>
                </c:pt>
                <c:pt idx="6">
                  <c:v>414.3</c:v>
                </c:pt>
                <c:pt idx="7">
                  <c:v>423.9</c:v>
                </c:pt>
                <c:pt idx="8">
                  <c:v>514.38750000000005</c:v>
                </c:pt>
                <c:pt idx="9">
                  <c:v>455.9</c:v>
                </c:pt>
                <c:pt idx="10">
                  <c:v>458.5</c:v>
                </c:pt>
                <c:pt idx="11">
                  <c:v>430.25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8-4138-B411-45927CC92666}"/>
            </c:ext>
          </c:extLst>
        </c:ser>
        <c:ser>
          <c:idx val="1"/>
          <c:order val="1"/>
          <c:tx>
            <c:strRef>
              <c:f>'Cotations oleoproteagineux'!$C$20</c:f>
              <c:strCache>
                <c:ptCount val="1"/>
                <c:pt idx="0">
                  <c:v>2020-2021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'Cotations oleoproteagineux'!$A$21:$A$32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oleoproteagineux'!$C$21:$C$32</c:f>
              <c:numCache>
                <c:formatCode>0.00</c:formatCode>
                <c:ptCount val="12"/>
                <c:pt idx="0" formatCode="General">
                  <c:v>478.33333333333331</c:v>
                </c:pt>
                <c:pt idx="1">
                  <c:v>510</c:v>
                </c:pt>
                <c:pt idx="2">
                  <c:v>536</c:v>
                </c:pt>
                <c:pt idx="3">
                  <c:v>603.75</c:v>
                </c:pt>
                <c:pt idx="4">
                  <c:v>601.66666666666663</c:v>
                </c:pt>
                <c:pt idx="5">
                  <c:v>536.66666666666663</c:v>
                </c:pt>
                <c:pt idx="6">
                  <c:v>580</c:v>
                </c:pt>
                <c:pt idx="7">
                  <c:v>611.25</c:v>
                </c:pt>
                <c:pt idx="8">
                  <c:v>862</c:v>
                </c:pt>
                <c:pt idx="9">
                  <c:v>853.75</c:v>
                </c:pt>
                <c:pt idx="10">
                  <c:v>820</c:v>
                </c:pt>
                <c:pt idx="11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8-4138-B411-45927CC92666}"/>
            </c:ext>
          </c:extLst>
        </c:ser>
        <c:ser>
          <c:idx val="2"/>
          <c:order val="2"/>
          <c:tx>
            <c:strRef>
              <c:f>'Cotations oleoproteagineux'!$D$20</c:f>
              <c:strCache>
                <c:ptCount val="1"/>
                <c:pt idx="0">
                  <c:v>2021-2022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'Cotations oleoproteagineux'!$A$21:$A$32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 oleoproteagineux'!$D$21:$D$32</c:f>
              <c:numCache>
                <c:formatCode>0.00</c:formatCode>
                <c:ptCount val="12"/>
                <c:pt idx="0" formatCode="General">
                  <c:v>636.66999999999996</c:v>
                </c:pt>
                <c:pt idx="1">
                  <c:v>642.5</c:v>
                </c:pt>
                <c:pt idx="2">
                  <c:v>585</c:v>
                </c:pt>
                <c:pt idx="3">
                  <c:v>639.38</c:v>
                </c:pt>
                <c:pt idx="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8-4138-B411-45927CC92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81544436724609"/>
          <c:y val="0.86322133100982901"/>
          <c:w val="0.80852814240153048"/>
          <c:h val="0.13677866899017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surfaces de blé en Occitanie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2743158182183"/>
          <c:y val="0.1156879643775871"/>
          <c:w val="0.82950174747372851"/>
          <c:h val="0.60684928376490255"/>
        </c:manualLayout>
      </c:layout>
      <c:lineChart>
        <c:grouping val="standard"/>
        <c:varyColors val="0"/>
        <c:ser>
          <c:idx val="0"/>
          <c:order val="0"/>
          <c:tx>
            <c:strRef>
              <c:f>'Evol.sole-régionale_Blés'!$A$11</c:f>
              <c:strCache>
                <c:ptCount val="1"/>
                <c:pt idx="0">
                  <c:v>Blé tendre</c:v>
                </c:pt>
              </c:strCache>
            </c:strRef>
          </c:tx>
          <c:spPr>
            <a:ln w="25400">
              <a:solidFill>
                <a:srgbClr val="804C19"/>
              </a:solidFill>
              <a:prstDash val="solid"/>
            </a:ln>
          </c:spPr>
          <c:marker>
            <c:symbol val="none"/>
          </c:marker>
          <c:cat>
            <c:numRef>
              <c:f>'Evol.sole-régionale_Blés'!$B$10:$W$10</c:f>
              <c:numCache>
                <c:formatCode>yyyy</c:formatCode>
                <c:ptCount val="22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General">
                  <c:v>2021</c:v>
                </c:pt>
              </c:numCache>
            </c:numRef>
          </c:cat>
          <c:val>
            <c:numRef>
              <c:f>'Evol.sole-régionale_Blés'!$B$11:$W$11</c:f>
              <c:numCache>
                <c:formatCode>#\ ##0\ </c:formatCode>
                <c:ptCount val="22"/>
                <c:pt idx="0">
                  <c:v>235.54</c:v>
                </c:pt>
                <c:pt idx="1">
                  <c:v>216.422</c:v>
                </c:pt>
                <c:pt idx="2">
                  <c:v>227.13</c:v>
                </c:pt>
                <c:pt idx="3">
                  <c:v>184.06</c:v>
                </c:pt>
                <c:pt idx="4">
                  <c:v>221.899</c:v>
                </c:pt>
                <c:pt idx="5">
                  <c:v>204.197</c:v>
                </c:pt>
                <c:pt idx="6">
                  <c:v>213.56</c:v>
                </c:pt>
                <c:pt idx="7">
                  <c:v>215.636</c:v>
                </c:pt>
                <c:pt idx="8">
                  <c:v>243.68899999999999</c:v>
                </c:pt>
                <c:pt idx="9">
                  <c:v>195.345</c:v>
                </c:pt>
                <c:pt idx="10">
                  <c:v>239.19900000000001</c:v>
                </c:pt>
                <c:pt idx="11">
                  <c:v>243.29599999999999</c:v>
                </c:pt>
                <c:pt idx="12">
                  <c:v>258.57299999999998</c:v>
                </c:pt>
                <c:pt idx="13">
                  <c:v>285.07799999999997</c:v>
                </c:pt>
                <c:pt idx="14" formatCode="#,##0">
                  <c:v>296</c:v>
                </c:pt>
                <c:pt idx="15" formatCode="#,##0">
                  <c:v>294</c:v>
                </c:pt>
                <c:pt idx="16" formatCode="#,##0">
                  <c:v>278</c:v>
                </c:pt>
                <c:pt idx="17" formatCode="#,##0">
                  <c:v>265</c:v>
                </c:pt>
                <c:pt idx="18" formatCode="#,##0">
                  <c:v>268</c:v>
                </c:pt>
                <c:pt idx="19" formatCode="#,##0">
                  <c:v>287</c:v>
                </c:pt>
                <c:pt idx="20" formatCode="#,##0">
                  <c:v>222</c:v>
                </c:pt>
                <c:pt idx="21" formatCode="General">
                  <c:v>277.5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7-4DE5-86D8-B547BAC44A39}"/>
            </c:ext>
          </c:extLst>
        </c:ser>
        <c:ser>
          <c:idx val="1"/>
          <c:order val="1"/>
          <c:tx>
            <c:strRef>
              <c:f>'Evol.sole-régionale_Blés'!$A$12</c:f>
              <c:strCache>
                <c:ptCount val="1"/>
                <c:pt idx="0">
                  <c:v>Blé dur</c:v>
                </c:pt>
              </c:strCache>
            </c:strRef>
          </c:tx>
          <c:marker>
            <c:symbol val="none"/>
          </c:marker>
          <c:cat>
            <c:numRef>
              <c:f>'Evol.sole-régionale_Blés'!$B$10:$W$10</c:f>
              <c:numCache>
                <c:formatCode>yyyy</c:formatCode>
                <c:ptCount val="22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General">
                  <c:v>2021</c:v>
                </c:pt>
              </c:numCache>
            </c:numRef>
          </c:cat>
          <c:val>
            <c:numRef>
              <c:f>'Evol.sole-régionale_Blés'!$B$12:$W$12</c:f>
              <c:numCache>
                <c:formatCode>#\ ##0\ </c:formatCode>
                <c:ptCount val="22"/>
                <c:pt idx="0">
                  <c:v>176.941</c:v>
                </c:pt>
                <c:pt idx="1">
                  <c:v>172.572</c:v>
                </c:pt>
                <c:pt idx="2">
                  <c:v>187.00700000000001</c:v>
                </c:pt>
                <c:pt idx="3">
                  <c:v>184.81800000000001</c:v>
                </c:pt>
                <c:pt idx="4">
                  <c:v>217.56299999999999</c:v>
                </c:pt>
                <c:pt idx="5">
                  <c:v>229.52</c:v>
                </c:pt>
                <c:pt idx="6">
                  <c:v>209.15100000000001</c:v>
                </c:pt>
                <c:pt idx="7">
                  <c:v>212.74600000000001</c:v>
                </c:pt>
                <c:pt idx="8">
                  <c:v>204.92</c:v>
                </c:pt>
                <c:pt idx="9">
                  <c:v>179.42500000000001</c:v>
                </c:pt>
                <c:pt idx="10">
                  <c:v>203.59700000000001</c:v>
                </c:pt>
                <c:pt idx="11">
                  <c:v>172.60400000000001</c:v>
                </c:pt>
                <c:pt idx="12">
                  <c:v>181.43700000000001</c:v>
                </c:pt>
                <c:pt idx="13">
                  <c:v>144.184</c:v>
                </c:pt>
                <c:pt idx="14" formatCode="#,##0">
                  <c:v>113.7</c:v>
                </c:pt>
                <c:pt idx="15" formatCode="#,##0">
                  <c:v>129</c:v>
                </c:pt>
                <c:pt idx="16" formatCode="#,##0">
                  <c:v>149</c:v>
                </c:pt>
                <c:pt idx="17" formatCode="#,##0">
                  <c:v>142</c:v>
                </c:pt>
                <c:pt idx="18" formatCode="#,##0">
                  <c:v>139</c:v>
                </c:pt>
                <c:pt idx="19" formatCode="#,##0">
                  <c:v>88</c:v>
                </c:pt>
                <c:pt idx="20" formatCode="#,##0">
                  <c:v>85</c:v>
                </c:pt>
                <c:pt idx="21" formatCode="General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7-4DE5-86D8-B547BAC4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4399"/>
        <c:axId val="1"/>
      </c:lineChart>
      <c:dateAx>
        <c:axId val="1945084399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3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Offset val="100"/>
        <c:baseTimeUnit val="months"/>
        <c:majorUnit val="1"/>
        <c:majorTimeUnit val="months"/>
        <c:minorUnit val="2"/>
        <c:minorTimeUnit val="months"/>
      </c:dateAx>
      <c:valAx>
        <c:axId val="1"/>
        <c:scaling>
          <c:orientation val="minMax"/>
          <c:max val="350"/>
          <c:min val="50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Surface (Milliers d'hectares)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4399"/>
        <c:crosses val="autoZero"/>
        <c:crossBetween val="midCat"/>
        <c:majorUnit val="30"/>
        <c:minorUnit val="15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5243141249134902"/>
          <c:w val="0.20735485686304711"/>
          <c:h val="0.14677091194151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81507583395973E-2"/>
          <c:y val="0.12422795875925961"/>
          <c:w val="0.86046597745183517"/>
          <c:h val="0.68014807420694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'Evol.sole-régionale_Blés'!$A$54</c:f>
              <c:strCache>
                <c:ptCount val="1"/>
                <c:pt idx="0">
                  <c:v>Haute-Garonne 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'Evol.sole-régionale_Blés'!$B$51:$N$51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Moyenne2016/2020</c:v>
                </c:pt>
              </c:strCache>
            </c:strRef>
          </c:cat>
          <c:val>
            <c:numRef>
              <c:f>'Evol.sole-régionale_Blés'!$B$54:$N$54</c:f>
              <c:numCache>
                <c:formatCode>#\ ##0\ </c:formatCode>
                <c:ptCount val="13"/>
                <c:pt idx="0">
                  <c:v>60.5</c:v>
                </c:pt>
                <c:pt idx="1">
                  <c:v>50.631</c:v>
                </c:pt>
                <c:pt idx="2">
                  <c:v>55.545000000000002</c:v>
                </c:pt>
                <c:pt idx="3">
                  <c:v>44.496000000000002</c:v>
                </c:pt>
                <c:pt idx="4">
                  <c:v>33.299999999999997</c:v>
                </c:pt>
                <c:pt idx="5">
                  <c:v>43</c:v>
                </c:pt>
                <c:pt idx="6">
                  <c:v>48</c:v>
                </c:pt>
                <c:pt idx="7">
                  <c:v>48</c:v>
                </c:pt>
                <c:pt idx="8">
                  <c:v>47</c:v>
                </c:pt>
                <c:pt idx="9">
                  <c:v>31</c:v>
                </c:pt>
                <c:pt idx="10">
                  <c:v>31</c:v>
                </c:pt>
                <c:pt idx="11" formatCode="General">
                  <c:v>33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BFC-A4C8-7616394C1A34}"/>
            </c:ext>
          </c:extLst>
        </c:ser>
        <c:ser>
          <c:idx val="1"/>
          <c:order val="1"/>
          <c:tx>
            <c:strRef>
              <c:f>'Evol.sole-régionale_Blés'!$A$55</c:f>
              <c:strCache>
                <c:ptCount val="1"/>
                <c:pt idx="0">
                  <c:v> Aude</c:v>
                </c:pt>
              </c:strCache>
            </c:strRef>
          </c:tx>
          <c:spPr>
            <a:solidFill>
              <a:srgbClr val="804C19"/>
            </a:solidFill>
            <a:ln w="25400">
              <a:noFill/>
            </a:ln>
          </c:spPr>
          <c:invertIfNegative val="0"/>
          <c:cat>
            <c:strRef>
              <c:f>'Evol.sole-régionale_Blés'!$B$51:$N$51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Moyenne2016/2020</c:v>
                </c:pt>
              </c:strCache>
            </c:strRef>
          </c:cat>
          <c:val>
            <c:numRef>
              <c:f>'Evol.sole-régionale_Blés'!$B$55:$N$55</c:f>
              <c:numCache>
                <c:formatCode>#\ ##0\ </c:formatCode>
                <c:ptCount val="13"/>
                <c:pt idx="0">
                  <c:v>40.695</c:v>
                </c:pt>
                <c:pt idx="1">
                  <c:v>37.28</c:v>
                </c:pt>
                <c:pt idx="2">
                  <c:v>37.21</c:v>
                </c:pt>
                <c:pt idx="3">
                  <c:v>33.299999999999997</c:v>
                </c:pt>
                <c:pt idx="4">
                  <c:v>29.7</c:v>
                </c:pt>
                <c:pt idx="5">
                  <c:v>32</c:v>
                </c:pt>
                <c:pt idx="6">
                  <c:v>34</c:v>
                </c:pt>
                <c:pt idx="7">
                  <c:v>31</c:v>
                </c:pt>
                <c:pt idx="8">
                  <c:v>30</c:v>
                </c:pt>
                <c:pt idx="9">
                  <c:v>22</c:v>
                </c:pt>
                <c:pt idx="10">
                  <c:v>22</c:v>
                </c:pt>
                <c:pt idx="11" formatCode="General">
                  <c:v>22</c:v>
                </c:pt>
                <c:pt idx="1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0-4BFC-A4C8-7616394C1A34}"/>
            </c:ext>
          </c:extLst>
        </c:ser>
        <c:ser>
          <c:idx val="2"/>
          <c:order val="2"/>
          <c:tx>
            <c:strRef>
              <c:f>'Evol.sole-régionale_Blés'!$A$56</c:f>
              <c:strCache>
                <c:ptCount val="1"/>
                <c:pt idx="0">
                  <c:v> Gers</c:v>
                </c:pt>
              </c:strCache>
            </c:strRef>
          </c:tx>
          <c:spPr>
            <a:solidFill>
              <a:srgbClr val="7F9900"/>
            </a:solidFill>
            <a:ln w="25400">
              <a:noFill/>
            </a:ln>
          </c:spPr>
          <c:invertIfNegative val="0"/>
          <c:cat>
            <c:strRef>
              <c:f>'Evol.sole-régionale_Blés'!$B$51:$N$51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Moyenne2016/2020</c:v>
                </c:pt>
              </c:strCache>
            </c:strRef>
          </c:cat>
          <c:val>
            <c:numRef>
              <c:f>'Evol.sole-régionale_Blés'!$B$56:$N$56</c:f>
              <c:numCache>
                <c:formatCode>#\ ##0\ </c:formatCode>
                <c:ptCount val="13"/>
                <c:pt idx="0">
                  <c:v>35.47</c:v>
                </c:pt>
                <c:pt idx="1">
                  <c:v>27.812999999999999</c:v>
                </c:pt>
                <c:pt idx="2">
                  <c:v>29.943999999999999</c:v>
                </c:pt>
                <c:pt idx="3">
                  <c:v>19.977</c:v>
                </c:pt>
                <c:pt idx="4">
                  <c:v>10.9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 formatCode="General">
                  <c:v>11</c:v>
                </c:pt>
                <c:pt idx="1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0-4BFC-A4C8-7616394C1A34}"/>
            </c:ext>
          </c:extLst>
        </c:ser>
        <c:ser>
          <c:idx val="3"/>
          <c:order val="3"/>
          <c:tx>
            <c:strRef>
              <c:f>'Evol.sole-régionale_Blés'!$A$57</c:f>
              <c:strCache>
                <c:ptCount val="1"/>
                <c:pt idx="0">
                  <c:v>Gard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'Evol.sole-régionale_Blés'!$B$51:$N$51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Moyenne2016/2020</c:v>
                </c:pt>
              </c:strCache>
            </c:strRef>
          </c:cat>
          <c:val>
            <c:numRef>
              <c:f>'Evol.sole-régionale_Blés'!$B$57:$N$57</c:f>
              <c:numCache>
                <c:formatCode>#\ ##0\ </c:formatCode>
                <c:ptCount val="13"/>
                <c:pt idx="0">
                  <c:v>21.754999999999999</c:v>
                </c:pt>
                <c:pt idx="1">
                  <c:v>17.885000000000002</c:v>
                </c:pt>
                <c:pt idx="2">
                  <c:v>17.445</c:v>
                </c:pt>
                <c:pt idx="3">
                  <c:v>15.1</c:v>
                </c:pt>
                <c:pt idx="4">
                  <c:v>15.3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 formatCode="General">
                  <c:v>9</c:v>
                </c:pt>
                <c:pt idx="12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0-4BFC-A4C8-7616394C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45078575"/>
        <c:axId val="1"/>
      </c:barChart>
      <c:catAx>
        <c:axId val="194507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22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d'ha</a:t>
                </a:r>
              </a:p>
            </c:rich>
          </c:tx>
          <c:layout>
            <c:manualLayout>
              <c:xMode val="edge"/>
              <c:yMode val="edge"/>
              <c:x val="3.5067518734071282E-2"/>
              <c:y val="6.4293355312768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8575"/>
        <c:crosses val="autoZero"/>
        <c:crossBetween val="between"/>
      </c:valAx>
      <c:spPr>
        <a:noFill/>
        <a:ln w="254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29760486159801"/>
          <c:y val="0.91931397375309509"/>
          <c:w val="0.50630805046913074"/>
          <c:h val="6.95091053325510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18</xdr:col>
      <xdr:colOff>54000</xdr:colOff>
      <xdr:row>7</xdr:row>
      <xdr:rowOff>113040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219280" cy="129384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9</xdr:row>
      <xdr:rowOff>53340</xdr:rowOff>
    </xdr:from>
    <xdr:to>
      <xdr:col>11</xdr:col>
      <xdr:colOff>716280</xdr:colOff>
      <xdr:row>24</xdr:row>
      <xdr:rowOff>137160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548640</xdr:colOff>
      <xdr:row>47</xdr:row>
      <xdr:rowOff>58615</xdr:rowOff>
    </xdr:from>
    <xdr:to>
      <xdr:col>12</xdr:col>
      <xdr:colOff>7620</xdr:colOff>
      <xdr:row>61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495300</xdr:colOff>
      <xdr:row>28</xdr:row>
      <xdr:rowOff>38100</xdr:rowOff>
    </xdr:from>
    <xdr:to>
      <xdr:col>11</xdr:col>
      <xdr:colOff>739140</xdr:colOff>
      <xdr:row>42</xdr:row>
      <xdr:rowOff>144780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17</xdr:col>
      <xdr:colOff>22860</xdr:colOff>
      <xdr:row>5</xdr:row>
      <xdr:rowOff>160020</xdr:rowOff>
    </xdr:to>
    <xdr:pic>
      <xdr:nvPicPr>
        <xdr:cNvPr id="5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3114020" cy="967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240909</xdr:colOff>
      <xdr:row>15</xdr:row>
      <xdr:rowOff>135988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12</xdr:col>
      <xdr:colOff>240909</xdr:colOff>
      <xdr:row>34</xdr:row>
      <xdr:rowOff>6448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16</xdr:row>
      <xdr:rowOff>144780</xdr:rowOff>
    </xdr:from>
    <xdr:to>
      <xdr:col>12</xdr:col>
      <xdr:colOff>129540</xdr:colOff>
      <xdr:row>37</xdr:row>
      <xdr:rowOff>7620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350520</xdr:colOff>
      <xdr:row>43</xdr:row>
      <xdr:rowOff>15240</xdr:rowOff>
    </xdr:from>
    <xdr:to>
      <xdr:col>27</xdr:col>
      <xdr:colOff>640080</xdr:colOff>
      <xdr:row>61</xdr:row>
      <xdr:rowOff>106680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22</xdr:col>
      <xdr:colOff>723900</xdr:colOff>
      <xdr:row>6</xdr:row>
      <xdr:rowOff>106680</xdr:rowOff>
    </xdr:to>
    <xdr:pic>
      <xdr:nvPicPr>
        <xdr:cNvPr id="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14960" cy="1097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3"/>
  <sheetViews>
    <sheetView zoomScaleNormal="100" workbookViewId="0"/>
  </sheetViews>
  <sheetFormatPr baseColWidth="10" defaultColWidth="8.85546875" defaultRowHeight="12.75"/>
  <cols>
    <col min="1" max="10" width="10.85546875" style="1" customWidth="1"/>
    <col min="11" max="11" width="24.85546875" style="1" customWidth="1"/>
    <col min="12" max="16" width="10.85546875" style="1" customWidth="1"/>
    <col min="17" max="1023" width="10.7109375" style="1" customWidth="1"/>
    <col min="1024" max="1025" width="11.28515625" style="1" customWidth="1"/>
  </cols>
  <sheetData>
    <row r="2" spans="1:16" ht="18" customHeight="1">
      <c r="A2" s="2" t="s">
        <v>0</v>
      </c>
      <c r="B2" s="3"/>
      <c r="C2" s="3"/>
      <c r="D2" s="4"/>
    </row>
    <row r="4" spans="1:16" ht="1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5"/>
      <c r="M4" s="5"/>
      <c r="N4" s="5"/>
      <c r="O4" s="5"/>
      <c r="P4" s="5"/>
    </row>
    <row r="6" spans="1:16" ht="15">
      <c r="A6" s="3" t="s">
        <v>2</v>
      </c>
    </row>
    <row r="7" spans="1:16" ht="15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6"/>
      <c r="P7" s="5"/>
    </row>
    <row r="8" spans="1:16" ht="15">
      <c r="A8" s="3" t="s">
        <v>3</v>
      </c>
      <c r="B8" s="3"/>
      <c r="C8" s="3"/>
      <c r="D8" s="3"/>
      <c r="E8" s="3"/>
      <c r="F8" s="3"/>
      <c r="G8" s="3"/>
      <c r="H8" s="3"/>
      <c r="I8" s="5"/>
      <c r="J8" s="5"/>
      <c r="K8" s="5"/>
      <c r="L8" s="5"/>
      <c r="M8" s="5"/>
      <c r="N8" s="5"/>
      <c r="O8" s="7"/>
      <c r="P8" s="5"/>
    </row>
    <row r="9" spans="1:16" ht="15">
      <c r="A9" s="3" t="s">
        <v>4</v>
      </c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8"/>
      <c r="P9" s="5"/>
    </row>
    <row r="10" spans="1:16" ht="15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6"/>
      <c r="P10" s="5"/>
    </row>
    <row r="11" spans="1:16" ht="15">
      <c r="A11" s="3" t="s">
        <v>5</v>
      </c>
      <c r="B11" s="3"/>
      <c r="C11" s="3"/>
      <c r="D11" s="3"/>
      <c r="E11" s="3"/>
      <c r="F11" s="3"/>
      <c r="G11" s="3"/>
      <c r="H11" s="3"/>
      <c r="I11" s="5"/>
      <c r="J11" s="5"/>
      <c r="K11" s="5"/>
      <c r="L11" s="5"/>
      <c r="M11" s="5"/>
      <c r="N11" s="5"/>
      <c r="O11" s="6"/>
      <c r="P11" s="5"/>
    </row>
    <row r="12" spans="1:16" ht="15">
      <c r="A12" s="3"/>
      <c r="B12" s="3"/>
      <c r="C12" s="3"/>
      <c r="D12" s="3"/>
      <c r="E12" s="3"/>
      <c r="F12" s="3"/>
      <c r="G12" s="3"/>
      <c r="H12" s="3"/>
      <c r="I12" s="5"/>
      <c r="J12" s="5"/>
      <c r="K12" s="5"/>
      <c r="L12" s="5"/>
      <c r="M12" s="5"/>
      <c r="N12" s="5"/>
      <c r="O12" s="6"/>
      <c r="P12" s="5"/>
    </row>
    <row r="13" spans="1:16" ht="15">
      <c r="A13" s="3" t="s">
        <v>6</v>
      </c>
      <c r="B13" s="3"/>
      <c r="C13" s="3"/>
      <c r="D13" s="3"/>
      <c r="E13" s="3"/>
      <c r="F13" s="3"/>
      <c r="G13" s="3"/>
      <c r="H13" s="3"/>
      <c r="I13" s="5"/>
      <c r="J13" s="5"/>
      <c r="K13" s="5"/>
      <c r="L13" s="5"/>
      <c r="M13" s="5"/>
      <c r="N13" s="5"/>
      <c r="O13" s="6"/>
      <c r="P13" s="5"/>
    </row>
    <row r="14" spans="1:16" ht="15">
      <c r="A14" s="3" t="s">
        <v>7</v>
      </c>
      <c r="B14" s="3"/>
      <c r="C14" s="3"/>
      <c r="D14" s="3"/>
      <c r="E14" s="3"/>
      <c r="F14" s="3"/>
      <c r="G14" s="3"/>
      <c r="H14" s="3"/>
      <c r="I14" s="5"/>
      <c r="J14" s="5"/>
      <c r="K14" s="5"/>
      <c r="L14" s="5"/>
      <c r="M14" s="5"/>
      <c r="N14" s="5"/>
      <c r="O14" s="6"/>
      <c r="P14" s="5"/>
    </row>
    <row r="15" spans="1:16" ht="15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6"/>
    </row>
    <row r="16" spans="1:16">
      <c r="A16" s="9" t="s">
        <v>8</v>
      </c>
    </row>
    <row r="17" spans="1:16" ht="15">
      <c r="A17" s="10"/>
    </row>
    <row r="18" spans="1:16" ht="15">
      <c r="A18" s="10" t="s">
        <v>9</v>
      </c>
    </row>
    <row r="19" spans="1:16" ht="15">
      <c r="A19" s="3" t="s">
        <v>10</v>
      </c>
    </row>
    <row r="20" spans="1:16" ht="15">
      <c r="A20" s="3" t="s">
        <v>11</v>
      </c>
    </row>
    <row r="21" spans="1:16" ht="15">
      <c r="A21" s="3" t="s">
        <v>12</v>
      </c>
    </row>
    <row r="22" spans="1:16" ht="15">
      <c r="A22" s="3" t="s">
        <v>13</v>
      </c>
    </row>
    <row r="23" spans="1:16" ht="15">
      <c r="A23" s="3" t="s">
        <v>14</v>
      </c>
    </row>
    <row r="26" spans="1:16" ht="15.75" customHeight="1">
      <c r="A26" s="5"/>
      <c r="B26" s="2" t="s">
        <v>15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customHeight="1">
      <c r="A27" s="5"/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>
      <c r="A28" s="11" t="s">
        <v>16</v>
      </c>
    </row>
    <row r="29" spans="1:16" ht="15">
      <c r="A29" s="3" t="s">
        <v>17</v>
      </c>
    </row>
    <row r="31" spans="1:16" ht="15.75" customHeight="1">
      <c r="A31" s="2"/>
      <c r="B31" s="2" t="s">
        <v>18</v>
      </c>
    </row>
    <row r="32" spans="1:16" ht="15">
      <c r="A32" s="5"/>
    </row>
    <row r="33" spans="1:16" ht="15">
      <c r="A33" s="5" t="s">
        <v>19</v>
      </c>
    </row>
    <row r="34" spans="1:16" ht="15">
      <c r="A34" s="181" t="s">
        <v>20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5"/>
      <c r="M34" s="5"/>
      <c r="N34" s="5"/>
      <c r="O34" s="5"/>
      <c r="P34" s="5"/>
    </row>
    <row r="35" spans="1:16" ht="15">
      <c r="A35" s="12" t="s">
        <v>21</v>
      </c>
    </row>
    <row r="36" spans="1:16" ht="15">
      <c r="A36" s="182" t="s">
        <v>22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5"/>
      <c r="M36" s="5"/>
      <c r="N36" s="5"/>
      <c r="O36" s="5"/>
      <c r="P36" s="5"/>
    </row>
    <row r="37" spans="1:16" ht="15">
      <c r="A37" s="13" t="s">
        <v>23</v>
      </c>
    </row>
    <row r="38" spans="1:16" ht="15">
      <c r="A38" s="14"/>
    </row>
    <row r="39" spans="1:16">
      <c r="A39" s="9" t="s">
        <v>24</v>
      </c>
    </row>
    <row r="40" spans="1:16" ht="15">
      <c r="A40" s="15" t="s">
        <v>25</v>
      </c>
    </row>
    <row r="41" spans="1:16" ht="15">
      <c r="A41" s="16" t="s">
        <v>26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5">
      <c r="A42" s="15" t="s">
        <v>27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15">
      <c r="A43" s="15" t="s">
        <v>28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mergeCells count="3">
    <mergeCell ref="A4:K4"/>
    <mergeCell ref="A34:K34"/>
    <mergeCell ref="A36:K36"/>
  </mergeCells>
  <hyperlinks>
    <hyperlink ref="A40" location="Calendrier_Estim!production!A1" display="Calendrier des estimations de production"/>
    <hyperlink ref="A41" location="'GC_EstimProduction2020-2021'!A1" display="Estimations de production campagne"/>
    <hyperlink ref="A42" location="cotations_cereales!A1" display="Cotations des céréales"/>
    <hyperlink ref="A43" location="'Evol!sole-régionale_Blés'!A1" display="Evolution de la sole régionale des blés"/>
  </hyperlink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Normal="100" zoomScalePageLayoutView="60" workbookViewId="0"/>
  </sheetViews>
  <sheetFormatPr baseColWidth="10" defaultColWidth="8.85546875" defaultRowHeight="12.75"/>
  <cols>
    <col min="1" max="1" width="24.85546875" style="1" customWidth="1"/>
    <col min="2" max="13" width="8.28515625" style="1" customWidth="1"/>
    <col min="14" max="1023" width="10.7109375" style="1" customWidth="1"/>
    <col min="1024" max="1025" width="11.28515625" style="1" customWidth="1"/>
  </cols>
  <sheetData>
    <row r="1" spans="1:13" ht="15" customHeight="1">
      <c r="A1" s="17" t="s">
        <v>29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5">
      <c r="A3" s="20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">
      <c r="A4" s="21" t="s">
        <v>31</v>
      </c>
      <c r="B4" s="2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5">
      <c r="A5" s="22"/>
      <c r="B5" s="23" t="s">
        <v>32</v>
      </c>
      <c r="C5" s="23" t="s">
        <v>33</v>
      </c>
      <c r="D5" s="23" t="s">
        <v>34</v>
      </c>
      <c r="E5" s="23" t="s">
        <v>35</v>
      </c>
      <c r="F5" s="23" t="s">
        <v>36</v>
      </c>
      <c r="G5" s="23" t="s">
        <v>37</v>
      </c>
      <c r="H5" s="23" t="s">
        <v>38</v>
      </c>
      <c r="I5" s="23" t="s">
        <v>39</v>
      </c>
      <c r="J5" s="23" t="s">
        <v>40</v>
      </c>
      <c r="K5" s="23" t="s">
        <v>41</v>
      </c>
      <c r="L5" s="23" t="s">
        <v>42</v>
      </c>
      <c r="M5" s="23" t="s">
        <v>43</v>
      </c>
    </row>
    <row r="6" spans="1:13" ht="15">
      <c r="A6" s="24" t="s">
        <v>44</v>
      </c>
      <c r="B6" s="25"/>
      <c r="C6" s="26"/>
      <c r="D6" s="20"/>
      <c r="E6" s="26"/>
      <c r="F6" s="20"/>
      <c r="G6" s="26"/>
      <c r="H6" s="20"/>
      <c r="I6" s="27"/>
      <c r="J6" s="21"/>
      <c r="K6" s="27"/>
      <c r="L6" s="21"/>
      <c r="M6" s="27"/>
    </row>
    <row r="7" spans="1:13" ht="15">
      <c r="A7" s="18" t="s">
        <v>45</v>
      </c>
      <c r="B7" s="28"/>
      <c r="C7" s="28"/>
      <c r="D7" s="19"/>
      <c r="E7" s="28"/>
      <c r="F7" s="19"/>
      <c r="G7" s="28"/>
      <c r="H7" s="19"/>
      <c r="I7" s="28"/>
      <c r="J7" s="19"/>
      <c r="K7" s="28"/>
      <c r="L7" s="19"/>
      <c r="M7" s="28"/>
    </row>
    <row r="8" spans="1:13" ht="15">
      <c r="A8" s="18" t="s">
        <v>46</v>
      </c>
      <c r="B8" s="26"/>
      <c r="C8" s="26"/>
      <c r="D8" s="20"/>
      <c r="E8" s="26"/>
      <c r="F8" s="20"/>
      <c r="G8" s="26"/>
      <c r="H8" s="20"/>
      <c r="I8" s="27"/>
      <c r="J8" s="21"/>
      <c r="K8" s="27"/>
      <c r="L8" s="21"/>
      <c r="M8" s="27"/>
    </row>
    <row r="9" spans="1:13" ht="15">
      <c r="A9" s="18" t="s">
        <v>47</v>
      </c>
      <c r="B9" s="28"/>
      <c r="C9" s="28"/>
      <c r="D9" s="19"/>
      <c r="E9" s="28"/>
      <c r="F9" s="19"/>
      <c r="G9" s="28"/>
      <c r="H9" s="19"/>
      <c r="I9" s="28"/>
      <c r="J9" s="19"/>
      <c r="K9" s="28"/>
      <c r="L9" s="19"/>
      <c r="M9" s="28"/>
    </row>
    <row r="10" spans="1:13" ht="15">
      <c r="A10" s="18" t="s">
        <v>48</v>
      </c>
      <c r="B10" s="26"/>
      <c r="C10" s="26"/>
      <c r="D10" s="20"/>
      <c r="E10" s="26"/>
      <c r="F10" s="20"/>
      <c r="G10" s="26"/>
      <c r="H10" s="21"/>
      <c r="I10" s="27"/>
      <c r="J10" s="21"/>
      <c r="K10" s="27"/>
      <c r="L10" s="21"/>
      <c r="M10" s="27"/>
    </row>
    <row r="11" spans="1:13" ht="15">
      <c r="A11" s="18" t="s">
        <v>49</v>
      </c>
      <c r="B11" s="28"/>
      <c r="C11" s="28"/>
      <c r="D11" s="19"/>
      <c r="E11" s="28"/>
      <c r="F11" s="19"/>
      <c r="G11" s="28"/>
      <c r="H11" s="19"/>
      <c r="I11" s="28"/>
      <c r="J11" s="19"/>
      <c r="K11" s="28"/>
      <c r="L11" s="19"/>
      <c r="M11" s="28"/>
    </row>
    <row r="12" spans="1:13" ht="15">
      <c r="A12" s="18" t="s">
        <v>50</v>
      </c>
      <c r="B12" s="26"/>
      <c r="C12" s="26"/>
      <c r="D12" s="20"/>
      <c r="E12" s="26"/>
      <c r="F12" s="20"/>
      <c r="G12" s="26"/>
      <c r="H12" s="20"/>
      <c r="I12" s="27"/>
      <c r="J12" s="21"/>
      <c r="K12" s="27"/>
      <c r="L12" s="21"/>
      <c r="M12" s="27"/>
    </row>
    <row r="13" spans="1:13" ht="15">
      <c r="A13" s="18" t="s">
        <v>51</v>
      </c>
      <c r="B13" s="28"/>
      <c r="C13" s="28"/>
      <c r="D13" s="19"/>
      <c r="E13" s="28"/>
      <c r="F13" s="19"/>
      <c r="G13" s="28"/>
      <c r="H13" s="19"/>
      <c r="I13" s="28"/>
      <c r="J13" s="19"/>
      <c r="K13" s="28"/>
      <c r="L13" s="19"/>
      <c r="M13" s="28"/>
    </row>
    <row r="14" spans="1:13" ht="15">
      <c r="A14" s="18" t="s">
        <v>52</v>
      </c>
      <c r="B14" s="26"/>
      <c r="C14" s="26"/>
      <c r="D14" s="20"/>
      <c r="E14" s="26"/>
      <c r="F14" s="20"/>
      <c r="G14" s="26"/>
      <c r="H14" s="20"/>
      <c r="I14" s="27"/>
      <c r="J14" s="21"/>
      <c r="K14" s="27"/>
      <c r="L14" s="21"/>
      <c r="M14" s="27"/>
    </row>
    <row r="15" spans="1:13" ht="15">
      <c r="A15" s="18" t="s">
        <v>53</v>
      </c>
      <c r="B15" s="26"/>
      <c r="C15" s="26"/>
      <c r="D15" s="20"/>
      <c r="E15" s="26"/>
      <c r="F15" s="20"/>
      <c r="G15" s="26"/>
      <c r="H15" s="20"/>
      <c r="I15" s="27"/>
      <c r="J15" s="21"/>
      <c r="K15" s="27"/>
      <c r="L15" s="21"/>
      <c r="M15" s="27"/>
    </row>
    <row r="16" spans="1:13" ht="15">
      <c r="A16" s="18" t="s">
        <v>54</v>
      </c>
      <c r="B16" s="28"/>
      <c r="C16" s="28"/>
      <c r="D16" s="19"/>
      <c r="E16" s="28"/>
      <c r="F16" s="19"/>
      <c r="G16" s="26"/>
      <c r="H16" s="20"/>
      <c r="I16" s="26"/>
      <c r="J16" s="21"/>
      <c r="K16" s="27"/>
      <c r="L16" s="21"/>
      <c r="M16" s="27"/>
    </row>
    <row r="17" spans="1:13" ht="15">
      <c r="A17" s="18" t="s">
        <v>55</v>
      </c>
      <c r="B17" s="28"/>
      <c r="C17" s="28"/>
      <c r="D17" s="19"/>
      <c r="E17" s="28"/>
      <c r="F17" s="19"/>
      <c r="G17" s="26"/>
      <c r="H17" s="20"/>
      <c r="I17" s="26"/>
      <c r="J17" s="21"/>
      <c r="K17" s="27"/>
      <c r="L17" s="21"/>
      <c r="M17" s="27"/>
    </row>
    <row r="18" spans="1:13" ht="15">
      <c r="A18" s="18" t="s">
        <v>56</v>
      </c>
      <c r="B18" s="26"/>
      <c r="C18" s="26"/>
      <c r="D18" s="20"/>
      <c r="E18" s="26"/>
      <c r="F18" s="20"/>
      <c r="G18" s="26"/>
      <c r="H18" s="21"/>
      <c r="I18" s="27"/>
      <c r="J18" s="21"/>
      <c r="K18" s="27"/>
      <c r="L18" s="21"/>
      <c r="M18" s="27"/>
    </row>
    <row r="19" spans="1:13" ht="15">
      <c r="A19" s="18" t="s">
        <v>57</v>
      </c>
      <c r="B19" s="28"/>
      <c r="C19" s="28"/>
      <c r="D19" s="19"/>
      <c r="E19" s="28"/>
      <c r="F19" s="19"/>
      <c r="G19" s="28"/>
      <c r="H19" s="19"/>
      <c r="I19" s="28"/>
      <c r="J19" s="19"/>
      <c r="K19" s="28"/>
      <c r="L19" s="19"/>
      <c r="M19" s="28"/>
    </row>
    <row r="20" spans="1:13" ht="15">
      <c r="A20" s="18" t="s">
        <v>58</v>
      </c>
      <c r="B20" s="28"/>
      <c r="C20" s="28"/>
      <c r="D20" s="19"/>
      <c r="E20" s="28"/>
      <c r="F20" s="19"/>
      <c r="G20" s="26"/>
      <c r="H20" s="20"/>
      <c r="I20" s="26"/>
      <c r="J20" s="21"/>
      <c r="K20" s="27"/>
      <c r="L20" s="21"/>
      <c r="M20" s="27"/>
    </row>
    <row r="21" spans="1:13" ht="15">
      <c r="A21" s="18" t="s">
        <v>59</v>
      </c>
      <c r="B21" s="28"/>
      <c r="C21" s="28"/>
      <c r="D21" s="19"/>
      <c r="E21" s="28"/>
      <c r="F21" s="19"/>
      <c r="G21" s="26"/>
      <c r="H21" s="20"/>
      <c r="I21" s="26"/>
      <c r="J21" s="21"/>
      <c r="K21" s="27"/>
      <c r="L21" s="21"/>
      <c r="M21" s="27"/>
    </row>
    <row r="22" spans="1:13" ht="15">
      <c r="A22" s="18" t="s">
        <v>60</v>
      </c>
      <c r="B22" s="28"/>
      <c r="C22" s="28"/>
      <c r="D22" s="19"/>
      <c r="E22" s="28"/>
      <c r="F22" s="20"/>
      <c r="G22" s="26"/>
      <c r="H22" s="20"/>
      <c r="I22" s="27"/>
      <c r="J22" s="21"/>
      <c r="K22" s="27"/>
      <c r="L22" s="21"/>
      <c r="M22" s="27"/>
    </row>
    <row r="23" spans="1:13" ht="15">
      <c r="A23" s="18" t="s">
        <v>61</v>
      </c>
      <c r="B23" s="28"/>
      <c r="C23" s="28"/>
      <c r="D23" s="19"/>
      <c r="E23" s="28"/>
      <c r="F23" s="20"/>
      <c r="G23" s="26"/>
      <c r="H23" s="20"/>
      <c r="I23" s="27"/>
      <c r="J23" s="21"/>
      <c r="K23" s="27"/>
      <c r="L23" s="21"/>
      <c r="M23" s="27"/>
    </row>
    <row r="24" spans="1:13" ht="15">
      <c r="A24" s="18" t="s">
        <v>62</v>
      </c>
      <c r="B24" s="28"/>
      <c r="C24" s="28"/>
      <c r="D24" s="19"/>
      <c r="E24" s="28"/>
      <c r="F24" s="20"/>
      <c r="G24" s="26"/>
      <c r="H24" s="20"/>
      <c r="I24" s="27"/>
      <c r="J24" s="21"/>
      <c r="K24" s="27"/>
      <c r="L24" s="21"/>
      <c r="M24" s="27"/>
    </row>
    <row r="25" spans="1:13" ht="15">
      <c r="A25" s="18" t="s">
        <v>63</v>
      </c>
      <c r="B25" s="28"/>
      <c r="C25" s="28"/>
      <c r="D25" s="19"/>
      <c r="E25" s="28"/>
      <c r="F25" s="19"/>
      <c r="G25" s="28"/>
      <c r="H25" s="19"/>
      <c r="I25" s="28"/>
      <c r="J25" s="19"/>
      <c r="K25" s="28"/>
      <c r="L25" s="19"/>
      <c r="M25" s="28"/>
    </row>
    <row r="26" spans="1:13" ht="15">
      <c r="A26" s="18" t="s">
        <v>64</v>
      </c>
      <c r="B26" s="28"/>
      <c r="C26" s="28"/>
      <c r="D26" s="19"/>
      <c r="E26" s="28"/>
      <c r="F26" s="19"/>
      <c r="G26" s="28"/>
      <c r="H26" s="19"/>
      <c r="I26" s="28"/>
      <c r="J26" s="19"/>
      <c r="K26" s="28"/>
      <c r="L26" s="19"/>
      <c r="M26" s="28"/>
    </row>
    <row r="27" spans="1:13" ht="15">
      <c r="A27" s="29" t="s">
        <v>65</v>
      </c>
      <c r="B27" s="30"/>
      <c r="C27" s="30"/>
      <c r="D27" s="22"/>
      <c r="E27" s="30"/>
      <c r="F27" s="22"/>
      <c r="G27" s="31"/>
      <c r="H27" s="32"/>
      <c r="I27" s="31"/>
      <c r="J27" s="32"/>
      <c r="K27" s="31"/>
      <c r="L27" s="32"/>
      <c r="M27" s="31"/>
    </row>
    <row r="28" spans="1:13" ht="15">
      <c r="A28" s="19"/>
      <c r="B28" s="19"/>
      <c r="C28" s="19"/>
      <c r="D28" s="19"/>
      <c r="E28" s="19"/>
      <c r="F28" s="19"/>
      <c r="G28" s="33" t="s">
        <v>66</v>
      </c>
      <c r="H28" s="19"/>
      <c r="I28" s="19"/>
      <c r="J28" s="19"/>
      <c r="K28" s="19"/>
      <c r="L28" s="19"/>
      <c r="M28" s="19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showGridLines="0" tabSelected="1" zoomScaleNormal="100" workbookViewId="0">
      <selection activeCell="P14" sqref="P14"/>
    </sheetView>
  </sheetViews>
  <sheetFormatPr baseColWidth="10" defaultColWidth="8.85546875" defaultRowHeight="12.75"/>
  <cols>
    <col min="1" max="1" width="17" style="1" customWidth="1"/>
    <col min="2" max="2" width="10.28515625" style="1" customWidth="1"/>
    <col min="3" max="4" width="9.42578125" style="1" customWidth="1"/>
    <col min="5" max="6" width="10.28515625" style="1" customWidth="1"/>
    <col min="7" max="7" width="9.42578125" style="1" customWidth="1"/>
    <col min="8" max="8" width="9.7109375" style="1" customWidth="1"/>
    <col min="9" max="9" width="9.28515625" style="1" customWidth="1"/>
    <col min="10" max="10" width="10.28515625" style="1" customWidth="1"/>
    <col min="11" max="11" width="9.42578125" style="1" customWidth="1"/>
    <col min="12" max="12" width="9.85546875" style="1" customWidth="1"/>
    <col min="13" max="13" width="9.5703125" style="1" customWidth="1"/>
    <col min="14" max="14" width="13.85546875" style="1" customWidth="1"/>
    <col min="15" max="15" width="9" style="1" customWidth="1"/>
    <col min="16" max="16" width="19.5703125" style="1" customWidth="1"/>
    <col min="17" max="17" width="11" style="1" customWidth="1"/>
    <col min="18" max="18" width="13.140625" style="1" customWidth="1"/>
    <col min="19" max="1023" width="11" style="1" customWidth="1"/>
    <col min="1024" max="1025" width="11.28515625" style="1" customWidth="1"/>
  </cols>
  <sheetData>
    <row r="1" spans="1:2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P1" s="35"/>
    </row>
    <row r="2" spans="1:21">
      <c r="A2" s="36"/>
      <c r="P2" s="35"/>
    </row>
    <row r="3" spans="1:21">
      <c r="A3" s="36"/>
      <c r="P3" s="35"/>
    </row>
    <row r="4" spans="1:21">
      <c r="A4" s="36"/>
      <c r="P4" s="35"/>
    </row>
    <row r="5" spans="1:21">
      <c r="A5" s="36"/>
      <c r="P5" s="35"/>
    </row>
    <row r="6" spans="1:21">
      <c r="A6" s="36"/>
      <c r="P6" s="35"/>
    </row>
    <row r="7" spans="1:21" ht="15">
      <c r="A7" s="37"/>
      <c r="B7" s="37"/>
      <c r="C7" s="37"/>
      <c r="D7" s="37"/>
      <c r="E7" s="38"/>
      <c r="F7" s="38"/>
      <c r="G7" s="38"/>
      <c r="H7" s="38"/>
      <c r="I7" s="38"/>
      <c r="J7" s="38"/>
      <c r="K7" s="39"/>
      <c r="L7" s="39"/>
      <c r="M7" s="39"/>
      <c r="N7" s="39"/>
      <c r="O7" s="39"/>
      <c r="P7" s="39"/>
      <c r="Q7" s="39"/>
    </row>
    <row r="8" spans="1:21" ht="14.25" customHeight="1">
      <c r="A8" s="40"/>
      <c r="B8" s="41"/>
      <c r="C8" s="41"/>
      <c r="D8" s="41"/>
      <c r="E8" s="41"/>
      <c r="F8" s="41"/>
      <c r="G8" s="41"/>
      <c r="H8" s="41"/>
      <c r="I8" s="41"/>
      <c r="J8" s="41"/>
      <c r="K8" s="39"/>
      <c r="L8" s="39"/>
      <c r="M8" s="39"/>
      <c r="N8" s="39"/>
      <c r="O8" s="39"/>
      <c r="P8" s="39"/>
      <c r="Q8" s="39"/>
    </row>
    <row r="9" spans="1:21" ht="14.25" customHeight="1">
      <c r="A9" s="37" t="s">
        <v>67</v>
      </c>
      <c r="B9" s="41"/>
      <c r="C9" s="41"/>
      <c r="D9" s="41"/>
      <c r="E9" s="41"/>
      <c r="F9" s="41"/>
      <c r="G9" s="41"/>
      <c r="H9" s="41"/>
      <c r="I9" s="41"/>
      <c r="J9" s="41"/>
      <c r="K9" s="39"/>
      <c r="L9" s="39"/>
      <c r="M9" s="39"/>
      <c r="N9" s="39"/>
      <c r="O9" s="39"/>
      <c r="P9" s="39"/>
      <c r="Q9" s="39"/>
    </row>
    <row r="10" spans="1:21" ht="14.25" customHeight="1">
      <c r="A10" s="42" t="s">
        <v>68</v>
      </c>
      <c r="B10" s="41"/>
      <c r="C10" s="41"/>
      <c r="D10" s="41"/>
      <c r="E10" s="41"/>
      <c r="F10" s="41"/>
      <c r="G10" s="41"/>
      <c r="H10" s="41"/>
      <c r="I10" s="41"/>
      <c r="J10" s="41"/>
      <c r="K10" s="39"/>
      <c r="L10" s="39"/>
      <c r="M10" s="39"/>
      <c r="N10" s="39"/>
      <c r="O10" s="39"/>
      <c r="P10" s="39"/>
      <c r="Q10" s="39"/>
    </row>
    <row r="11" spans="1:21" ht="14.2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39"/>
      <c r="L11" s="39"/>
      <c r="M11" s="39"/>
      <c r="N11" s="39"/>
      <c r="O11" s="39"/>
      <c r="P11" s="39"/>
      <c r="Q11" s="39"/>
    </row>
    <row r="12" spans="1:21" ht="12" customHeight="1">
      <c r="A12" s="38" t="s">
        <v>69</v>
      </c>
      <c r="B12" s="41"/>
      <c r="C12" s="41"/>
      <c r="D12" s="41"/>
      <c r="E12" s="41"/>
      <c r="F12" s="41"/>
      <c r="G12" s="41"/>
      <c r="H12" s="41"/>
      <c r="I12" s="41"/>
      <c r="J12" s="41"/>
      <c r="K12" s="39"/>
      <c r="L12" s="39"/>
      <c r="M12" s="39"/>
      <c r="N12" s="39"/>
      <c r="O12" s="39"/>
      <c r="P12" s="39"/>
      <c r="Q12" s="39"/>
      <c r="R12" s="43"/>
      <c r="S12" s="43" t="s">
        <v>70</v>
      </c>
    </row>
    <row r="13" spans="1:21" ht="59.25" customHeight="1">
      <c r="A13" s="44" t="s">
        <v>71</v>
      </c>
      <c r="B13" s="45"/>
      <c r="C13" s="46" t="s">
        <v>72</v>
      </c>
      <c r="D13" s="47" t="s">
        <v>73</v>
      </c>
      <c r="E13" s="47" t="s">
        <v>74</v>
      </c>
      <c r="F13" s="47" t="s">
        <v>75</v>
      </c>
      <c r="G13" s="47" t="s">
        <v>76</v>
      </c>
      <c r="H13" s="47" t="s">
        <v>77</v>
      </c>
      <c r="I13" s="47" t="s">
        <v>78</v>
      </c>
      <c r="J13" s="47" t="s">
        <v>79</v>
      </c>
      <c r="K13" s="48" t="s">
        <v>80</v>
      </c>
      <c r="L13" s="49" t="s">
        <v>81</v>
      </c>
      <c r="M13" s="49" t="s">
        <v>82</v>
      </c>
      <c r="N13" s="49" t="s">
        <v>83</v>
      </c>
      <c r="O13" s="50" t="s">
        <v>84</v>
      </c>
      <c r="P13" s="51" t="s">
        <v>85</v>
      </c>
      <c r="Q13" s="52"/>
      <c r="S13" s="53" t="s">
        <v>86</v>
      </c>
      <c r="T13" s="54" t="s">
        <v>87</v>
      </c>
      <c r="U13" s="54" t="s">
        <v>88</v>
      </c>
    </row>
    <row r="14" spans="1:21" ht="15" customHeight="1">
      <c r="A14" s="183" t="s">
        <v>89</v>
      </c>
      <c r="B14" s="55" t="s">
        <v>90</v>
      </c>
      <c r="C14" s="56">
        <v>7500</v>
      </c>
      <c r="D14" s="57">
        <v>14280</v>
      </c>
      <c r="E14" s="57">
        <v>54930</v>
      </c>
      <c r="F14" s="57">
        <v>86580</v>
      </c>
      <c r="G14" s="57">
        <v>10000</v>
      </c>
      <c r="H14" s="57">
        <v>4970</v>
      </c>
      <c r="I14" s="57">
        <v>45400</v>
      </c>
      <c r="J14" s="58">
        <v>38600</v>
      </c>
      <c r="K14" s="59">
        <v>7200</v>
      </c>
      <c r="L14" s="59">
        <v>2200</v>
      </c>
      <c r="M14" s="59">
        <v>3100</v>
      </c>
      <c r="N14" s="59">
        <v>2400</v>
      </c>
      <c r="O14" s="60">
        <v>277160</v>
      </c>
      <c r="P14" s="73">
        <v>0.152983755225992</v>
      </c>
      <c r="Q14" s="61"/>
      <c r="S14" s="62">
        <f>T14+U14</f>
        <v>240385</v>
      </c>
      <c r="T14" s="63">
        <v>225250</v>
      </c>
      <c r="U14" s="63">
        <v>15135</v>
      </c>
    </row>
    <row r="15" spans="1:21" ht="13.5" customHeight="1">
      <c r="A15" s="183"/>
      <c r="B15" s="64"/>
      <c r="C15" s="65"/>
      <c r="D15" s="66"/>
      <c r="E15" s="66"/>
      <c r="F15" s="66"/>
      <c r="G15" s="66"/>
      <c r="H15" s="66"/>
      <c r="I15" s="66"/>
      <c r="J15" s="66"/>
      <c r="K15" s="67"/>
      <c r="L15" s="68"/>
      <c r="M15" s="68"/>
      <c r="N15" s="68"/>
      <c r="O15" s="69"/>
      <c r="P15" s="70"/>
      <c r="Q15" s="61"/>
      <c r="S15" s="71"/>
      <c r="T15" s="71"/>
      <c r="U15" s="71"/>
    </row>
    <row r="16" spans="1:21" ht="15" customHeight="1">
      <c r="A16" s="183" t="s">
        <v>91</v>
      </c>
      <c r="B16" s="55" t="s">
        <v>90</v>
      </c>
      <c r="C16" s="56">
        <v>1500</v>
      </c>
      <c r="D16" s="57">
        <v>200</v>
      </c>
      <c r="E16" s="57">
        <v>25600</v>
      </c>
      <c r="F16" s="57">
        <v>10500</v>
      </c>
      <c r="G16" s="57">
        <v>100</v>
      </c>
      <c r="H16" s="57">
        <v>30</v>
      </c>
      <c r="I16" s="57">
        <v>7200</v>
      </c>
      <c r="J16" s="58">
        <v>1400</v>
      </c>
      <c r="K16" s="59">
        <v>18000</v>
      </c>
      <c r="L16" s="72">
        <v>8000</v>
      </c>
      <c r="M16" s="72">
        <v>5000</v>
      </c>
      <c r="N16" s="72">
        <v>320</v>
      </c>
      <c r="O16" s="60">
        <v>77850</v>
      </c>
      <c r="P16" s="73">
        <f>O16/S16-1</f>
        <v>-6.3458646616541325E-2</v>
      </c>
      <c r="Q16" s="61"/>
      <c r="S16" s="62">
        <f>T16+U16</f>
        <v>83125</v>
      </c>
      <c r="T16" s="63">
        <v>50000</v>
      </c>
      <c r="U16" s="63">
        <v>33125</v>
      </c>
    </row>
    <row r="17" spans="1:21" ht="13.5" customHeight="1">
      <c r="A17" s="183"/>
      <c r="B17" s="64"/>
      <c r="C17" s="65"/>
      <c r="D17" s="66"/>
      <c r="E17" s="66"/>
      <c r="F17" s="66"/>
      <c r="G17" s="66"/>
      <c r="H17" s="66"/>
      <c r="I17" s="66"/>
      <c r="J17" s="66"/>
      <c r="K17" s="67"/>
      <c r="L17" s="68"/>
      <c r="M17" s="68"/>
      <c r="N17" s="68"/>
      <c r="O17" s="69">
        <f>SUMPRODUCT(C17:N17,C16:N16)/O16</f>
        <v>0</v>
      </c>
      <c r="P17" s="74"/>
      <c r="Q17" s="61"/>
      <c r="S17" s="71"/>
      <c r="T17" s="71"/>
      <c r="U17" s="71"/>
    </row>
    <row r="18" spans="1:21" ht="15" customHeight="1">
      <c r="A18" s="183" t="s">
        <v>92</v>
      </c>
      <c r="B18" s="55" t="s">
        <v>90</v>
      </c>
      <c r="C18" s="56">
        <v>0</v>
      </c>
      <c r="D18" s="57">
        <v>1010</v>
      </c>
      <c r="E18" s="57">
        <v>290</v>
      </c>
      <c r="F18" s="57">
        <v>30</v>
      </c>
      <c r="G18" s="57">
        <v>80</v>
      </c>
      <c r="H18" s="57">
        <v>0</v>
      </c>
      <c r="I18" s="57">
        <v>280</v>
      </c>
      <c r="J18" s="58">
        <v>160</v>
      </c>
      <c r="K18" s="59">
        <v>200</v>
      </c>
      <c r="L18" s="72">
        <v>15</v>
      </c>
      <c r="M18" s="72">
        <v>40</v>
      </c>
      <c r="N18" s="72">
        <v>2710</v>
      </c>
      <c r="O18" s="60">
        <v>4815</v>
      </c>
      <c r="P18" s="73">
        <v>1.3684210526316E-2</v>
      </c>
      <c r="Q18" s="61"/>
      <c r="S18" s="62">
        <f>T18+U18</f>
        <v>4750</v>
      </c>
      <c r="T18" s="63">
        <v>1830</v>
      </c>
      <c r="U18" s="63">
        <v>2920</v>
      </c>
    </row>
    <row r="19" spans="1:21" ht="13.5" customHeight="1">
      <c r="A19" s="183"/>
      <c r="B19" s="64"/>
      <c r="C19" s="65"/>
      <c r="D19" s="66"/>
      <c r="E19" s="66"/>
      <c r="F19" s="66"/>
      <c r="G19" s="66"/>
      <c r="H19" s="66"/>
      <c r="I19" s="66"/>
      <c r="J19" s="66"/>
      <c r="K19" s="67"/>
      <c r="L19" s="68"/>
      <c r="M19" s="68"/>
      <c r="N19" s="68"/>
      <c r="O19" s="69"/>
      <c r="P19" s="70"/>
      <c r="Q19" s="61"/>
      <c r="S19" s="71"/>
      <c r="T19" s="71"/>
      <c r="U19" s="71"/>
    </row>
    <row r="20" spans="1:21" ht="15" customHeight="1">
      <c r="A20" s="183" t="s">
        <v>93</v>
      </c>
      <c r="B20" s="55" t="s">
        <v>90</v>
      </c>
      <c r="C20" s="56">
        <v>1930</v>
      </c>
      <c r="D20" s="57">
        <v>20500</v>
      </c>
      <c r="E20" s="57">
        <v>11600</v>
      </c>
      <c r="F20" s="57">
        <v>14200</v>
      </c>
      <c r="G20" s="57">
        <v>7180</v>
      </c>
      <c r="H20" s="57">
        <v>1690</v>
      </c>
      <c r="I20" s="57">
        <v>23400</v>
      </c>
      <c r="J20" s="58">
        <v>9500</v>
      </c>
      <c r="K20" s="59">
        <v>4800</v>
      </c>
      <c r="L20" s="72">
        <v>2000</v>
      </c>
      <c r="M20" s="72">
        <v>1400</v>
      </c>
      <c r="N20" s="72">
        <v>2330</v>
      </c>
      <c r="O20" s="60">
        <v>100530</v>
      </c>
      <c r="P20" s="73">
        <v>6.3022100031722997E-2</v>
      </c>
      <c r="Q20" s="61"/>
      <c r="S20" s="62">
        <f>T20+U20</f>
        <v>94570</v>
      </c>
      <c r="T20" s="63">
        <v>84000</v>
      </c>
      <c r="U20" s="63">
        <v>10570</v>
      </c>
    </row>
    <row r="21" spans="1:21" ht="18.75" customHeight="1">
      <c r="A21" s="183"/>
      <c r="B21" s="64"/>
      <c r="C21" s="65"/>
      <c r="D21" s="66"/>
      <c r="E21" s="66"/>
      <c r="F21" s="66"/>
      <c r="G21" s="66"/>
      <c r="H21" s="66"/>
      <c r="I21" s="66"/>
      <c r="J21" s="66"/>
      <c r="K21" s="67"/>
      <c r="L21" s="68"/>
      <c r="M21" s="68"/>
      <c r="N21" s="68"/>
      <c r="O21" s="69"/>
      <c r="P21" s="70"/>
      <c r="Q21" s="61"/>
      <c r="S21" s="71"/>
      <c r="T21" s="71"/>
      <c r="U21" s="71"/>
    </row>
    <row r="22" spans="1:21" ht="15" customHeight="1">
      <c r="A22" s="183" t="s">
        <v>94</v>
      </c>
      <c r="B22" s="55" t="s">
        <v>90</v>
      </c>
      <c r="C22" s="56">
        <v>110</v>
      </c>
      <c r="D22" s="57">
        <v>340</v>
      </c>
      <c r="E22" s="57">
        <v>470</v>
      </c>
      <c r="F22" s="57">
        <v>1000</v>
      </c>
      <c r="G22" s="57">
        <v>290</v>
      </c>
      <c r="H22" s="57">
        <v>200</v>
      </c>
      <c r="I22" s="57">
        <v>310</v>
      </c>
      <c r="J22" s="58">
        <v>180</v>
      </c>
      <c r="K22" s="59">
        <v>300</v>
      </c>
      <c r="L22" s="72">
        <v>150</v>
      </c>
      <c r="M22" s="72">
        <v>250</v>
      </c>
      <c r="N22" s="72">
        <v>460</v>
      </c>
      <c r="O22" s="60">
        <v>4060</v>
      </c>
      <c r="P22" s="73">
        <v>-0.213939981</v>
      </c>
      <c r="Q22" s="61"/>
      <c r="S22" s="62">
        <f>T22+U22</f>
        <v>5165</v>
      </c>
      <c r="T22" s="63">
        <v>3975</v>
      </c>
      <c r="U22" s="63">
        <v>1190</v>
      </c>
    </row>
    <row r="23" spans="1:21" ht="13.5" customHeight="1">
      <c r="A23" s="183"/>
      <c r="B23" s="64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7">
        <v>0</v>
      </c>
      <c r="L23" s="68">
        <v>0</v>
      </c>
      <c r="M23" s="68">
        <v>0</v>
      </c>
      <c r="N23" s="68">
        <v>0</v>
      </c>
      <c r="O23" s="69">
        <v>0</v>
      </c>
      <c r="P23" s="70"/>
      <c r="Q23" s="61"/>
      <c r="S23" s="71"/>
      <c r="T23" s="71"/>
      <c r="U23" s="71"/>
    </row>
    <row r="24" spans="1:21" ht="15" customHeight="1">
      <c r="A24" s="183" t="s">
        <v>95</v>
      </c>
      <c r="B24" s="55" t="s">
        <v>90</v>
      </c>
      <c r="C24" s="56">
        <v>1050</v>
      </c>
      <c r="D24" s="57">
        <v>9400</v>
      </c>
      <c r="E24" s="57">
        <v>2440</v>
      </c>
      <c r="F24" s="57">
        <v>6270</v>
      </c>
      <c r="G24" s="57">
        <v>2000</v>
      </c>
      <c r="H24" s="57">
        <v>3360</v>
      </c>
      <c r="I24" s="57">
        <v>6700</v>
      </c>
      <c r="J24" s="58">
        <v>3600</v>
      </c>
      <c r="K24" s="59">
        <v>700</v>
      </c>
      <c r="L24" s="72">
        <v>200</v>
      </c>
      <c r="M24" s="72">
        <v>300</v>
      </c>
      <c r="N24" s="72">
        <v>3660</v>
      </c>
      <c r="O24" s="60">
        <v>39680</v>
      </c>
      <c r="P24" s="73">
        <v>0.15064520806147599</v>
      </c>
      <c r="Q24" s="61"/>
      <c r="S24" s="62">
        <f>T24+U24</f>
        <v>34485</v>
      </c>
      <c r="T24" s="63">
        <v>29620</v>
      </c>
      <c r="U24" s="63">
        <v>4865</v>
      </c>
    </row>
    <row r="25" spans="1:21" ht="13.5" customHeight="1">
      <c r="A25" s="183"/>
      <c r="B25" s="64"/>
      <c r="C25" s="65"/>
      <c r="D25" s="66"/>
      <c r="E25" s="66"/>
      <c r="F25" s="66"/>
      <c r="G25" s="66"/>
      <c r="H25" s="66"/>
      <c r="I25" s="66"/>
      <c r="J25" s="66"/>
      <c r="K25" s="67"/>
      <c r="L25" s="68"/>
      <c r="M25" s="68"/>
      <c r="N25" s="68"/>
      <c r="O25" s="69"/>
      <c r="P25" s="70"/>
      <c r="Q25" s="61"/>
      <c r="S25" s="71"/>
      <c r="T25" s="71"/>
      <c r="U25" s="71"/>
    </row>
    <row r="26" spans="1:21" ht="15" customHeight="1">
      <c r="A26" s="183" t="s">
        <v>96</v>
      </c>
      <c r="B26" s="55" t="s">
        <v>90</v>
      </c>
      <c r="C26" s="56">
        <v>1060</v>
      </c>
      <c r="D26" s="57">
        <v>1550</v>
      </c>
      <c r="E26" s="57">
        <v>11250</v>
      </c>
      <c r="F26" s="57">
        <v>7000</v>
      </c>
      <c r="G26" s="57">
        <v>370</v>
      </c>
      <c r="H26" s="57">
        <v>900</v>
      </c>
      <c r="I26" s="57">
        <v>4500</v>
      </c>
      <c r="J26" s="58">
        <v>3000</v>
      </c>
      <c r="K26" s="59">
        <v>2700</v>
      </c>
      <c r="L26" s="72">
        <v>1000</v>
      </c>
      <c r="M26" s="72">
        <v>350</v>
      </c>
      <c r="N26" s="72">
        <v>40</v>
      </c>
      <c r="O26" s="60">
        <v>33720</v>
      </c>
      <c r="P26" s="73">
        <v>4.37738351848782E-2</v>
      </c>
      <c r="Q26" s="61"/>
      <c r="S26" s="62">
        <f>T26+U26</f>
        <v>39660</v>
      </c>
      <c r="T26" s="63">
        <v>35650</v>
      </c>
      <c r="U26" s="63">
        <v>4010</v>
      </c>
    </row>
    <row r="27" spans="1:21" ht="13.5" customHeight="1">
      <c r="A27" s="183"/>
      <c r="B27" s="64"/>
      <c r="C27" s="65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7">
        <v>0</v>
      </c>
      <c r="L27" s="68">
        <v>0</v>
      </c>
      <c r="M27" s="68">
        <v>0</v>
      </c>
      <c r="N27" s="68">
        <v>0</v>
      </c>
      <c r="O27" s="69">
        <v>0</v>
      </c>
      <c r="P27" s="70"/>
      <c r="Q27" s="61"/>
      <c r="S27" s="71"/>
      <c r="T27" s="71"/>
      <c r="U27" s="71"/>
    </row>
    <row r="28" spans="1:21" ht="14.25" customHeight="1">
      <c r="A28" s="75" t="s">
        <v>97</v>
      </c>
      <c r="B28" s="34"/>
      <c r="C28" s="34"/>
      <c r="D28" s="34"/>
      <c r="E28" s="34"/>
      <c r="F28" s="41"/>
      <c r="G28" s="41"/>
      <c r="H28" s="41"/>
      <c r="I28" s="41"/>
      <c r="J28" s="41"/>
      <c r="K28" s="39"/>
      <c r="L28" s="39"/>
      <c r="M28" s="39"/>
      <c r="N28" s="39"/>
      <c r="O28" s="39"/>
      <c r="P28" s="39"/>
      <c r="Q28" s="39"/>
    </row>
    <row r="29" spans="1:21" ht="19.5" customHeight="1">
      <c r="A29" s="76" t="s">
        <v>98</v>
      </c>
      <c r="B29" s="34"/>
      <c r="C29" s="34"/>
      <c r="D29" s="34"/>
      <c r="E29" s="34"/>
      <c r="F29" s="41"/>
      <c r="G29" s="41"/>
      <c r="H29" s="41"/>
      <c r="I29" s="41"/>
      <c r="J29" s="41"/>
      <c r="K29" s="39"/>
      <c r="L29" s="39"/>
      <c r="M29" s="39"/>
      <c r="N29" s="39"/>
      <c r="O29" s="39"/>
      <c r="P29" s="39"/>
      <c r="Q29" s="39"/>
    </row>
  </sheetData>
  <customSheetViews>
    <customSheetView guid="{ED3D59C6-95D8-425D-B182-A385DC662969}" showGridLines="0">
      <selection activeCell="J31" sqref="J31"/>
      <pageMargins left="0" right="0" top="0.13888888888888901" bottom="0.13888888888888901" header="0" footer="0"/>
      <printOptions horizontalCentered="1"/>
      <pageSetup paperSize="77" scale="7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mergeCells count="7">
    <mergeCell ref="A24:A25"/>
    <mergeCell ref="A26:A27"/>
    <mergeCell ref="A14:A15"/>
    <mergeCell ref="A16:A17"/>
    <mergeCell ref="A18:A19"/>
    <mergeCell ref="A20:A21"/>
    <mergeCell ref="A22:A23"/>
  </mergeCells>
  <printOptions horizontalCentered="1"/>
  <pageMargins left="0" right="0" top="0.13888888888888901" bottom="0.13888888888888901" header="0" footer="0"/>
  <pageSetup paperSize="77" scale="79" firstPageNumber="0" pageOrder="overThenDown" orientation="portrait" horizontalDpi="300" verticalDpi="300"/>
  <headerFooter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5"/>
  <sheetViews>
    <sheetView showGridLines="0" topLeftCell="A22" zoomScale="130" zoomScaleNormal="130" workbookViewId="0">
      <selection activeCell="C25" sqref="C25"/>
    </sheetView>
  </sheetViews>
  <sheetFormatPr baseColWidth="10" defaultColWidth="11" defaultRowHeight="12.75"/>
  <cols>
    <col min="1" max="1" width="11.28515625" style="82" customWidth="1"/>
    <col min="2" max="2" width="10.42578125" style="82" customWidth="1"/>
    <col min="3" max="4" width="11.140625" style="82" customWidth="1"/>
    <col min="5" max="5" width="10.85546875" style="82" customWidth="1"/>
    <col min="6" max="6" width="13.28515625" style="82" customWidth="1"/>
    <col min="7" max="10" width="11" style="82" customWidth="1"/>
    <col min="11" max="11" width="12" style="82" customWidth="1"/>
    <col min="12" max="13" width="11.28515625" style="82" customWidth="1"/>
    <col min="14" max="16384" width="11" style="82"/>
  </cols>
  <sheetData>
    <row r="6" spans="1:11" s="78" customFormat="1" ht="15">
      <c r="A6" s="77"/>
      <c r="B6" s="77"/>
    </row>
    <row r="7" spans="1:11" s="78" customFormat="1" ht="15">
      <c r="A7" s="77" t="s">
        <v>99</v>
      </c>
      <c r="B7" s="77"/>
    </row>
    <row r="9" spans="1:11" s="79" customFormat="1" ht="15">
      <c r="A9" s="184" t="s">
        <v>100</v>
      </c>
      <c r="B9" s="184"/>
      <c r="C9" s="184"/>
      <c r="D9" s="184"/>
      <c r="E9" s="184"/>
      <c r="F9" s="184"/>
      <c r="H9" s="80"/>
    </row>
    <row r="10" spans="1:11" s="79" customFormat="1" ht="12.75" customHeight="1" thickBot="1">
      <c r="C10" s="81"/>
      <c r="D10" s="81"/>
    </row>
    <row r="11" spans="1:11" s="79" customFormat="1" ht="14.65" customHeight="1" thickTop="1">
      <c r="A11" s="185" t="s">
        <v>116</v>
      </c>
      <c r="B11" s="187" t="s">
        <v>117</v>
      </c>
      <c r="C11" s="189" t="s">
        <v>101</v>
      </c>
      <c r="D11" s="189" t="s">
        <v>118</v>
      </c>
      <c r="E11" s="191" t="s">
        <v>119</v>
      </c>
      <c r="F11" s="86"/>
      <c r="G11" s="86"/>
      <c r="H11" s="86"/>
      <c r="I11" s="86"/>
      <c r="J11" s="86"/>
      <c r="K11" s="86"/>
    </row>
    <row r="12" spans="1:11" s="79" customFormat="1" ht="13.5" thickBot="1">
      <c r="A12" s="186"/>
      <c r="B12" s="188"/>
      <c r="C12" s="190"/>
      <c r="D12" s="190"/>
      <c r="E12" s="192"/>
      <c r="F12" s="86"/>
      <c r="G12" s="193"/>
      <c r="H12" s="193"/>
      <c r="I12" s="193"/>
      <c r="J12" s="86"/>
      <c r="K12" s="86"/>
    </row>
    <row r="13" spans="1:11" s="79" customFormat="1" ht="12" thickTop="1">
      <c r="A13" s="164" t="s">
        <v>102</v>
      </c>
      <c r="B13" s="165">
        <v>183.82179710144925</v>
      </c>
      <c r="C13" s="165">
        <v>207.88</v>
      </c>
      <c r="D13" s="165">
        <v>345.62</v>
      </c>
      <c r="E13" s="166">
        <f>D13/C13-1</f>
        <v>0.66259380411776037</v>
      </c>
      <c r="F13" s="86"/>
      <c r="G13" s="86"/>
      <c r="H13" s="86"/>
      <c r="I13" s="86"/>
      <c r="J13" s="86"/>
      <c r="K13" s="86"/>
    </row>
    <row r="14" spans="1:11" s="79" customFormat="1" ht="11.25">
      <c r="A14" s="167" t="s">
        <v>103</v>
      </c>
      <c r="B14" s="168">
        <v>190.68118181818184</v>
      </c>
      <c r="C14" s="168">
        <v>243.72</v>
      </c>
      <c r="D14" s="168">
        <v>330.32</v>
      </c>
      <c r="E14" s="169">
        <f t="shared" ref="E14:E24" si="0">D14/C14-1</f>
        <v>0.35532578368619716</v>
      </c>
      <c r="F14" s="86"/>
      <c r="G14" s="86"/>
      <c r="H14" s="86"/>
      <c r="I14" s="86"/>
      <c r="J14" s="86"/>
      <c r="K14" s="86"/>
    </row>
    <row r="15" spans="1:11" s="79" customFormat="1" ht="11.25">
      <c r="A15" s="167" t="s">
        <v>104</v>
      </c>
      <c r="B15" s="168">
        <v>190.36287748917749</v>
      </c>
      <c r="C15" s="168">
        <v>248.46</v>
      </c>
      <c r="D15" s="168">
        <v>333.7</v>
      </c>
      <c r="E15" s="169">
        <f t="shared" si="0"/>
        <v>0.34307333172341625</v>
      </c>
      <c r="F15" s="86"/>
      <c r="G15" s="86"/>
      <c r="H15" s="86"/>
      <c r="I15" s="86"/>
      <c r="J15" s="86"/>
      <c r="K15" s="86"/>
    </row>
    <row r="16" spans="1:11" s="79" customFormat="1" ht="11.25">
      <c r="A16" s="167" t="s">
        <v>105</v>
      </c>
      <c r="B16" s="168">
        <v>199.6507391304348</v>
      </c>
      <c r="C16" s="168">
        <v>270.04047619047623</v>
      </c>
      <c r="D16" s="168">
        <v>344.16</v>
      </c>
      <c r="E16" s="169">
        <f t="shared" si="0"/>
        <v>0.2744756077131294</v>
      </c>
      <c r="F16" s="86"/>
      <c r="G16" s="86"/>
      <c r="H16" s="86"/>
      <c r="I16" s="86"/>
      <c r="J16" s="86"/>
      <c r="K16" s="86"/>
    </row>
    <row r="17" spans="1:11" s="79" customFormat="1" ht="11.25">
      <c r="A17" s="167" t="s">
        <v>106</v>
      </c>
      <c r="B17" s="168">
        <v>205.48928822055137</v>
      </c>
      <c r="C17" s="168">
        <v>291.72750000000002</v>
      </c>
      <c r="D17" s="168">
        <v>325.29000000000002</v>
      </c>
      <c r="E17" s="169">
        <f t="shared" si="0"/>
        <v>0.1150474329639819</v>
      </c>
      <c r="F17" s="86"/>
      <c r="G17" s="86"/>
      <c r="H17" s="86"/>
      <c r="I17" s="86"/>
      <c r="J17" s="86"/>
      <c r="K17" s="86"/>
    </row>
    <row r="18" spans="1:11" s="79" customFormat="1" ht="11.25">
      <c r="A18" s="167" t="s">
        <v>107</v>
      </c>
      <c r="B18" s="168">
        <v>203.82390064102566</v>
      </c>
      <c r="C18" s="168">
        <v>280.73846153846154</v>
      </c>
      <c r="D18" s="168"/>
      <c r="E18" s="169">
        <f t="shared" si="0"/>
        <v>-1</v>
      </c>
      <c r="F18" s="86"/>
      <c r="G18" s="86"/>
      <c r="H18" s="86"/>
      <c r="I18" s="86"/>
      <c r="J18" s="86"/>
      <c r="K18" s="86"/>
    </row>
    <row r="19" spans="1:11" s="81" customFormat="1" ht="12.95" customHeight="1">
      <c r="A19" s="167" t="s">
        <v>108</v>
      </c>
      <c r="B19" s="168">
        <v>207.21316883116879</v>
      </c>
      <c r="C19" s="168">
        <v>271.10857142857139</v>
      </c>
      <c r="D19" s="168"/>
      <c r="E19" s="169">
        <f t="shared" si="0"/>
        <v>-1</v>
      </c>
      <c r="F19" s="87"/>
      <c r="G19" s="87"/>
      <c r="H19" s="87"/>
      <c r="I19" s="87"/>
      <c r="J19" s="87"/>
      <c r="K19" s="87"/>
    </row>
    <row r="20" spans="1:11" s="79" customFormat="1" ht="12.95" customHeight="1">
      <c r="A20" s="167" t="s">
        <v>109</v>
      </c>
      <c r="B20" s="168">
        <v>206.25450000000001</v>
      </c>
      <c r="C20" s="168">
        <v>270.84550000000002</v>
      </c>
      <c r="D20" s="168"/>
      <c r="E20" s="169">
        <f t="shared" si="0"/>
        <v>-1</v>
      </c>
      <c r="F20" s="86"/>
      <c r="G20" s="86"/>
      <c r="H20" s="86"/>
      <c r="I20" s="86"/>
      <c r="J20" s="86"/>
      <c r="K20" s="86"/>
    </row>
    <row r="21" spans="1:11" s="79" customFormat="1" ht="12.95" customHeight="1">
      <c r="A21" s="167" t="s">
        <v>110</v>
      </c>
      <c r="B21" s="168">
        <v>223.60250479954829</v>
      </c>
      <c r="C21" s="168">
        <v>378.84565217391309</v>
      </c>
      <c r="D21" s="168"/>
      <c r="E21" s="169">
        <f t="shared" si="0"/>
        <v>-1</v>
      </c>
      <c r="F21" s="86"/>
      <c r="G21" s="86"/>
      <c r="H21" s="86"/>
      <c r="I21" s="86"/>
      <c r="J21" s="86"/>
      <c r="K21" s="86"/>
    </row>
    <row r="22" spans="1:11" s="79" customFormat="1" ht="12.95" customHeight="1">
      <c r="A22" s="167" t="s">
        <v>111</v>
      </c>
      <c r="B22" s="168">
        <v>226.62711278195488</v>
      </c>
      <c r="C22" s="168">
        <v>384.16437500000001</v>
      </c>
      <c r="D22" s="168"/>
      <c r="E22" s="169">
        <f t="shared" si="0"/>
        <v>-1</v>
      </c>
      <c r="F22" s="86"/>
      <c r="G22" s="86"/>
      <c r="H22" s="86"/>
      <c r="I22" s="86"/>
      <c r="J22" s="86"/>
      <c r="K22" s="86"/>
    </row>
    <row r="23" spans="1:11" s="79" customFormat="1" ht="12.95" customHeight="1">
      <c r="A23" s="167" t="s">
        <v>112</v>
      </c>
      <c r="B23" s="168">
        <v>230.52179114452801</v>
      </c>
      <c r="C23" s="168">
        <v>402.49</v>
      </c>
      <c r="D23" s="168"/>
      <c r="E23" s="169">
        <f t="shared" si="0"/>
        <v>-1</v>
      </c>
      <c r="F23" s="86"/>
      <c r="G23" s="86"/>
      <c r="H23" s="86"/>
      <c r="I23" s="86"/>
      <c r="J23" s="86"/>
      <c r="K23" s="86"/>
    </row>
    <row r="24" spans="1:11" s="79" customFormat="1" ht="12.95" customHeight="1" thickBot="1">
      <c r="A24" s="170" t="s">
        <v>113</v>
      </c>
      <c r="B24" s="171">
        <v>222.80943381146889</v>
      </c>
      <c r="C24" s="171">
        <v>382.88</v>
      </c>
      <c r="D24" s="171"/>
      <c r="E24" s="172">
        <f t="shared" si="0"/>
        <v>-1</v>
      </c>
      <c r="F24" s="86"/>
      <c r="G24" s="86"/>
      <c r="H24" s="86"/>
      <c r="I24" s="86"/>
      <c r="J24" s="86"/>
      <c r="K24" s="86"/>
    </row>
    <row r="25" spans="1:11" ht="13.5" thickTop="1">
      <c r="A25" s="88" t="s">
        <v>114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</row>
    <row r="26" spans="1:11">
      <c r="A26" s="88"/>
      <c r="B26" s="88"/>
      <c r="C26" s="88"/>
      <c r="D26" s="88"/>
      <c r="E26" s="88"/>
      <c r="F26" s="88"/>
      <c r="G26" s="88" t="s">
        <v>114</v>
      </c>
      <c r="H26" s="88"/>
      <c r="I26" s="88"/>
      <c r="J26" s="88"/>
      <c r="K26" s="88"/>
    </row>
    <row r="27" spans="1:11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28" spans="1:11" ht="15">
      <c r="A28" s="194" t="s">
        <v>115</v>
      </c>
      <c r="B28" s="194"/>
      <c r="C28" s="194"/>
      <c r="D28" s="194"/>
      <c r="E28" s="194"/>
      <c r="F28" s="88"/>
      <c r="G28" s="88"/>
      <c r="H28" s="88"/>
      <c r="I28" s="88"/>
      <c r="J28" s="88"/>
      <c r="K28" s="88"/>
    </row>
    <row r="29" spans="1:11" ht="13.5" thickBot="1">
      <c r="A29" s="86"/>
      <c r="B29" s="86"/>
      <c r="C29" s="87"/>
      <c r="D29" s="87"/>
      <c r="E29" s="86"/>
      <c r="F29" s="88"/>
      <c r="G29" s="88"/>
      <c r="H29" s="88"/>
      <c r="I29" s="88"/>
      <c r="J29" s="88"/>
      <c r="K29" s="88"/>
    </row>
    <row r="30" spans="1:11" ht="14.65" customHeight="1" thickTop="1">
      <c r="A30" s="185" t="s">
        <v>116</v>
      </c>
      <c r="B30" s="187" t="s">
        <v>117</v>
      </c>
      <c r="C30" s="189" t="s">
        <v>101</v>
      </c>
      <c r="D30" s="189" t="s">
        <v>118</v>
      </c>
      <c r="E30" s="191" t="s">
        <v>119</v>
      </c>
      <c r="F30" s="88"/>
      <c r="G30" s="88"/>
      <c r="H30" s="88"/>
      <c r="I30" s="88"/>
      <c r="J30" s="88"/>
      <c r="K30" s="88"/>
    </row>
    <row r="31" spans="1:11" ht="13.5" thickBot="1">
      <c r="A31" s="186"/>
      <c r="B31" s="188"/>
      <c r="C31" s="190"/>
      <c r="D31" s="190"/>
      <c r="E31" s="192"/>
      <c r="F31" s="88"/>
      <c r="G31" s="88"/>
      <c r="H31" s="88"/>
      <c r="I31" s="88"/>
      <c r="J31" s="88"/>
      <c r="K31" s="88"/>
    </row>
    <row r="32" spans="1:11" ht="13.5" thickTop="1">
      <c r="A32" s="164" t="s">
        <v>102</v>
      </c>
      <c r="B32" s="165">
        <v>258.8</v>
      </c>
      <c r="C32" s="165">
        <v>296.05</v>
      </c>
      <c r="D32" s="165"/>
      <c r="E32" s="166">
        <f t="shared" ref="E32:E43" si="1">D32/C32-1</f>
        <v>-1</v>
      </c>
      <c r="F32" s="89"/>
      <c r="G32" s="88"/>
      <c r="H32" s="88"/>
      <c r="I32" s="88"/>
      <c r="J32" s="88"/>
      <c r="K32" s="88"/>
    </row>
    <row r="33" spans="1:13">
      <c r="A33" s="167" t="s">
        <v>103</v>
      </c>
      <c r="B33" s="168">
        <v>253.07</v>
      </c>
      <c r="C33" s="168"/>
      <c r="D33" s="168"/>
      <c r="E33" s="169"/>
      <c r="F33" s="89"/>
      <c r="G33" s="88"/>
      <c r="H33" s="88"/>
      <c r="I33" s="88"/>
      <c r="J33" s="88"/>
      <c r="K33" s="88"/>
    </row>
    <row r="34" spans="1:13">
      <c r="A34" s="167" t="s">
        <v>104</v>
      </c>
      <c r="B34" s="168">
        <v>285.92</v>
      </c>
      <c r="C34" s="168">
        <v>439.7</v>
      </c>
      <c r="D34" s="168">
        <v>454.08</v>
      </c>
      <c r="E34" s="169">
        <f t="shared" si="1"/>
        <v>3.2704116443029285E-2</v>
      </c>
      <c r="F34" s="89"/>
      <c r="G34" s="88"/>
      <c r="H34" s="88"/>
      <c r="I34" s="88"/>
      <c r="J34" s="88"/>
      <c r="K34" s="88"/>
    </row>
    <row r="35" spans="1:13">
      <c r="A35" s="167" t="s">
        <v>105</v>
      </c>
      <c r="B35" s="168">
        <v>314.55</v>
      </c>
      <c r="C35" s="168">
        <v>480.37</v>
      </c>
      <c r="D35" s="168">
        <v>484.43</v>
      </c>
      <c r="E35" s="169">
        <f t="shared" si="1"/>
        <v>8.4518183899910948E-3</v>
      </c>
      <c r="F35" s="89"/>
      <c r="G35" s="88"/>
      <c r="H35" s="88"/>
      <c r="I35" s="88"/>
      <c r="J35" s="88"/>
      <c r="K35" s="88"/>
    </row>
    <row r="36" spans="1:13">
      <c r="A36" s="167" t="s">
        <v>106</v>
      </c>
      <c r="B36" s="168">
        <v>292.45</v>
      </c>
      <c r="C36" s="168">
        <v>478.67</v>
      </c>
      <c r="D36" s="168">
        <v>484.51</v>
      </c>
      <c r="E36" s="169">
        <f t="shared" si="1"/>
        <v>1.2200472141558949E-2</v>
      </c>
      <c r="F36" s="89"/>
      <c r="G36" s="88"/>
      <c r="H36" s="88"/>
      <c r="I36" s="88"/>
      <c r="J36" s="88"/>
      <c r="K36" s="88"/>
    </row>
    <row r="37" spans="1:13">
      <c r="A37" s="167" t="s">
        <v>107</v>
      </c>
      <c r="B37" s="168">
        <v>271.44</v>
      </c>
      <c r="C37" s="168">
        <v>472.7</v>
      </c>
      <c r="D37" s="168"/>
      <c r="E37" s="169">
        <f t="shared" si="1"/>
        <v>-1</v>
      </c>
      <c r="F37" s="89"/>
      <c r="G37" s="88"/>
      <c r="H37" s="88"/>
      <c r="I37" s="88"/>
      <c r="J37" s="88"/>
      <c r="K37" s="88"/>
    </row>
    <row r="38" spans="1:13">
      <c r="A38" s="167" t="s">
        <v>108</v>
      </c>
      <c r="B38" s="168">
        <v>292.25</v>
      </c>
      <c r="C38" s="168">
        <v>474.9</v>
      </c>
      <c r="D38" s="168"/>
      <c r="E38" s="169"/>
      <c r="F38" s="89"/>
      <c r="G38" s="88"/>
      <c r="H38" s="88"/>
      <c r="I38" s="88"/>
      <c r="J38" s="88"/>
      <c r="K38" s="88"/>
    </row>
    <row r="39" spans="1:13">
      <c r="A39" s="167" t="s">
        <v>109</v>
      </c>
      <c r="B39" s="168">
        <v>285.35000000000002</v>
      </c>
      <c r="C39" s="168"/>
      <c r="D39" s="168"/>
      <c r="E39" s="169"/>
      <c r="F39" s="89"/>
      <c r="G39" s="88"/>
      <c r="H39" s="88"/>
      <c r="I39" s="88"/>
      <c r="J39" s="88"/>
      <c r="K39" s="88"/>
    </row>
    <row r="40" spans="1:13">
      <c r="A40" s="167" t="s">
        <v>110</v>
      </c>
      <c r="B40" s="168">
        <v>280.55</v>
      </c>
      <c r="C40" s="168">
        <v>435.5</v>
      </c>
      <c r="D40" s="168"/>
      <c r="E40" s="169">
        <f t="shared" si="1"/>
        <v>-1</v>
      </c>
      <c r="F40" s="89"/>
      <c r="G40" s="88"/>
      <c r="H40" s="88"/>
      <c r="I40" s="88"/>
      <c r="J40" s="88"/>
      <c r="K40" s="88"/>
    </row>
    <row r="41" spans="1:13">
      <c r="A41" s="167" t="s">
        <v>111</v>
      </c>
      <c r="B41" s="168">
        <v>280.07</v>
      </c>
      <c r="C41" s="168">
        <v>434.9</v>
      </c>
      <c r="D41" s="168"/>
      <c r="E41" s="169"/>
      <c r="F41" s="89"/>
      <c r="G41" s="88"/>
      <c r="H41" s="88"/>
      <c r="I41" s="88"/>
      <c r="J41" s="88"/>
      <c r="K41" s="88"/>
    </row>
    <row r="42" spans="1:13">
      <c r="A42" s="167" t="s">
        <v>112</v>
      </c>
      <c r="B42" s="168">
        <v>289.31400000000002</v>
      </c>
      <c r="C42" s="168"/>
      <c r="D42" s="168"/>
      <c r="E42" s="169" t="e">
        <f t="shared" si="1"/>
        <v>#DIV/0!</v>
      </c>
      <c r="F42" s="89"/>
      <c r="G42" s="88"/>
      <c r="H42" s="88"/>
      <c r="I42" s="88"/>
      <c r="J42" s="88"/>
      <c r="K42" s="88"/>
    </row>
    <row r="43" spans="1:13" ht="13.5" thickBot="1">
      <c r="A43" s="170" t="s">
        <v>113</v>
      </c>
      <c r="B43" s="171">
        <v>299.44</v>
      </c>
      <c r="C43" s="171">
        <v>528.09</v>
      </c>
      <c r="D43" s="171"/>
      <c r="E43" s="172">
        <f t="shared" si="1"/>
        <v>-1</v>
      </c>
      <c r="F43" s="89"/>
      <c r="G43" s="88"/>
      <c r="H43" s="88"/>
      <c r="I43" s="88"/>
      <c r="J43" s="88"/>
      <c r="K43" s="88"/>
    </row>
    <row r="44" spans="1:13" ht="13.5" thickTop="1">
      <c r="A44" s="88" t="s">
        <v>114</v>
      </c>
      <c r="B44" s="88"/>
      <c r="C44" s="88"/>
      <c r="D44" s="88"/>
      <c r="E44" s="88"/>
      <c r="F44" s="88"/>
      <c r="G44" s="88" t="s">
        <v>114</v>
      </c>
      <c r="H44" s="88"/>
      <c r="I44" s="88"/>
      <c r="J44" s="88"/>
      <c r="K44" s="88"/>
    </row>
    <row r="45" spans="1:13">
      <c r="A45" s="88"/>
      <c r="B45" s="90"/>
      <c r="C45" s="90"/>
      <c r="D45" s="90"/>
      <c r="E45" s="88"/>
      <c r="F45" s="88"/>
      <c r="G45" s="88"/>
      <c r="H45" s="88"/>
      <c r="I45" s="88"/>
      <c r="J45" s="88"/>
      <c r="K45" s="88"/>
    </row>
    <row r="46" spans="1:13" ht="15.75" customHeight="1">
      <c r="A46" s="88"/>
      <c r="B46" s="88"/>
      <c r="C46" s="91"/>
      <c r="D46" s="91"/>
      <c r="E46" s="91"/>
      <c r="F46" s="92"/>
      <c r="G46" s="92"/>
      <c r="H46" s="92"/>
      <c r="I46" s="92"/>
      <c r="J46" s="92"/>
      <c r="K46" s="92"/>
      <c r="L46" s="83"/>
      <c r="M46" s="83"/>
    </row>
    <row r="47" spans="1:13" s="79" customFormat="1" ht="15">
      <c r="A47" s="93" t="s">
        <v>120</v>
      </c>
      <c r="B47" s="94"/>
      <c r="C47" s="95"/>
      <c r="D47" s="95"/>
      <c r="E47" s="95"/>
      <c r="F47" s="96"/>
      <c r="G47" s="86"/>
      <c r="H47" s="86"/>
      <c r="I47" s="86"/>
      <c r="J47" s="86"/>
      <c r="K47" s="96"/>
      <c r="L47" s="84"/>
    </row>
    <row r="48" spans="1:13" s="79" customFormat="1" ht="12.75" customHeight="1" thickBot="1">
      <c r="A48" s="86"/>
      <c r="B48" s="86"/>
      <c r="C48" s="87"/>
      <c r="D48" s="87"/>
      <c r="E48" s="86"/>
      <c r="F48" s="195"/>
      <c r="G48" s="195"/>
      <c r="H48" s="195"/>
      <c r="I48" s="195"/>
      <c r="J48" s="195"/>
      <c r="K48" s="195"/>
      <c r="L48" s="85"/>
      <c r="M48" s="85"/>
    </row>
    <row r="49" spans="1:11" s="79" customFormat="1" ht="14.65" customHeight="1" thickTop="1">
      <c r="A49" s="185" t="s">
        <v>121</v>
      </c>
      <c r="B49" s="196" t="s">
        <v>117</v>
      </c>
      <c r="C49" s="198" t="s">
        <v>101</v>
      </c>
      <c r="D49" s="198" t="s">
        <v>118</v>
      </c>
      <c r="E49" s="199" t="s">
        <v>119</v>
      </c>
      <c r="F49" s="86"/>
      <c r="G49" s="86"/>
      <c r="H49" s="86"/>
      <c r="I49" s="86"/>
      <c r="J49" s="86"/>
      <c r="K49" s="86"/>
    </row>
    <row r="50" spans="1:11" s="79" customFormat="1" ht="12" thickBot="1">
      <c r="A50" s="186"/>
      <c r="B50" s="197"/>
      <c r="C50" s="190"/>
      <c r="D50" s="190"/>
      <c r="E50" s="200"/>
      <c r="F50" s="86"/>
      <c r="G50" s="86"/>
      <c r="H50" s="86"/>
      <c r="I50" s="86"/>
      <c r="J50" s="86"/>
      <c r="K50" s="86"/>
    </row>
    <row r="51" spans="1:11" s="79" customFormat="1" ht="12" thickTop="1">
      <c r="A51" s="97" t="s">
        <v>102</v>
      </c>
      <c r="B51" s="98">
        <v>169.69186261107311</v>
      </c>
      <c r="C51" s="98">
        <v>203.5</v>
      </c>
      <c r="D51" s="98">
        <v>325.08</v>
      </c>
      <c r="E51" s="99">
        <f>D51/C51-1</f>
        <v>0.59744471744471728</v>
      </c>
      <c r="F51" s="86"/>
      <c r="G51" s="86"/>
      <c r="H51" s="86"/>
      <c r="I51" s="86"/>
      <c r="J51" s="86"/>
      <c r="K51" s="86"/>
    </row>
    <row r="52" spans="1:11" s="79" customFormat="1" ht="11.25">
      <c r="A52" s="100" t="s">
        <v>103</v>
      </c>
      <c r="B52" s="101">
        <v>178.31247922077924</v>
      </c>
      <c r="C52" s="101">
        <v>214.38</v>
      </c>
      <c r="D52" s="101">
        <v>346.69</v>
      </c>
      <c r="E52" s="102">
        <f t="shared" ref="E52:E62" si="2">D52/C52-1</f>
        <v>0.61717510961843458</v>
      </c>
      <c r="F52" s="86"/>
      <c r="G52" s="86"/>
      <c r="H52" s="86"/>
      <c r="I52" s="86"/>
      <c r="J52" s="86"/>
      <c r="K52" s="86"/>
    </row>
    <row r="53" spans="1:11" s="79" customFormat="1" ht="11.25">
      <c r="A53" s="100" t="s">
        <v>104</v>
      </c>
      <c r="B53" s="101">
        <v>178.7964813852814</v>
      </c>
      <c r="C53" s="101">
        <v>222.7</v>
      </c>
      <c r="D53" s="101">
        <v>342.84</v>
      </c>
      <c r="E53" s="102">
        <f t="shared" si="2"/>
        <v>0.5394701392007184</v>
      </c>
      <c r="F53" s="86"/>
      <c r="G53" s="86"/>
      <c r="H53" s="86"/>
      <c r="I53" s="86"/>
      <c r="J53" s="86"/>
      <c r="K53" s="86"/>
    </row>
    <row r="54" spans="1:11" s="79" customFormat="1" ht="11.25">
      <c r="A54" s="100" t="s">
        <v>105</v>
      </c>
      <c r="B54" s="101">
        <v>189.36228778467913</v>
      </c>
      <c r="C54" s="101">
        <v>241.25</v>
      </c>
      <c r="D54" s="101">
        <v>348.44</v>
      </c>
      <c r="E54" s="102">
        <f t="shared" si="2"/>
        <v>0.44431088082901549</v>
      </c>
      <c r="F54" s="86"/>
      <c r="G54" s="86"/>
      <c r="H54" s="86"/>
      <c r="I54" s="86"/>
      <c r="J54" s="86"/>
      <c r="K54" s="86"/>
    </row>
    <row r="55" spans="1:11" s="79" customFormat="1" ht="11.25">
      <c r="A55" s="100" t="s">
        <v>106</v>
      </c>
      <c r="B55" s="101">
        <v>194.47630802005011</v>
      </c>
      <c r="C55" s="101">
        <v>252.47</v>
      </c>
      <c r="D55" s="101">
        <v>325.89999999999998</v>
      </c>
      <c r="E55" s="102">
        <f t="shared" si="2"/>
        <v>0.29084643720045933</v>
      </c>
      <c r="F55" s="86"/>
      <c r="G55" s="86"/>
      <c r="H55" s="86"/>
      <c r="I55" s="86"/>
      <c r="J55" s="86"/>
      <c r="K55" s="86"/>
    </row>
    <row r="56" spans="1:11" s="79" customFormat="1" ht="11.25">
      <c r="A56" s="100" t="s">
        <v>107</v>
      </c>
      <c r="B56" s="101">
        <v>191.73595833333334</v>
      </c>
      <c r="C56" s="101">
        <v>249.72</v>
      </c>
      <c r="D56" s="101"/>
      <c r="E56" s="102">
        <f t="shared" si="2"/>
        <v>-1</v>
      </c>
      <c r="F56" s="86"/>
      <c r="G56" s="86"/>
      <c r="H56" s="86"/>
      <c r="I56" s="86"/>
      <c r="J56" s="86"/>
      <c r="K56" s="86"/>
    </row>
    <row r="57" spans="1:11" s="81" customFormat="1" ht="12.95" customHeight="1">
      <c r="A57" s="100" t="s">
        <v>108</v>
      </c>
      <c r="B57" s="101">
        <v>194.06306079592923</v>
      </c>
      <c r="C57" s="101">
        <v>251.08</v>
      </c>
      <c r="D57" s="101"/>
      <c r="E57" s="102">
        <f t="shared" si="2"/>
        <v>-1</v>
      </c>
      <c r="F57" s="87"/>
      <c r="G57" s="87"/>
      <c r="H57" s="87"/>
      <c r="I57" s="87"/>
      <c r="J57" s="87"/>
      <c r="K57" s="87"/>
    </row>
    <row r="58" spans="1:11" s="79" customFormat="1" ht="12.95" customHeight="1">
      <c r="A58" s="100" t="s">
        <v>109</v>
      </c>
      <c r="B58" s="101">
        <v>192.13846797385622</v>
      </c>
      <c r="C58" s="101">
        <v>261.27999999999997</v>
      </c>
      <c r="D58" s="101"/>
      <c r="E58" s="102">
        <f t="shared" si="2"/>
        <v>-1</v>
      </c>
      <c r="F58" s="86"/>
      <c r="G58" s="86"/>
      <c r="H58" s="86"/>
      <c r="I58" s="86"/>
      <c r="J58" s="86"/>
      <c r="K58" s="86"/>
    </row>
    <row r="59" spans="1:11" s="79" customFormat="1" ht="12.95" customHeight="1">
      <c r="A59" s="100" t="s">
        <v>110</v>
      </c>
      <c r="B59" s="101">
        <v>211.85440993788819</v>
      </c>
      <c r="C59" s="101">
        <v>361.98</v>
      </c>
      <c r="D59" s="101"/>
      <c r="E59" s="102">
        <f t="shared" si="2"/>
        <v>-1</v>
      </c>
      <c r="F59" s="86"/>
      <c r="G59" s="86"/>
      <c r="H59" s="86"/>
      <c r="I59" s="86"/>
      <c r="J59" s="86"/>
      <c r="K59" s="86"/>
    </row>
    <row r="60" spans="1:11" s="79" customFormat="1" ht="12.95" customHeight="1">
      <c r="A60" s="100" t="s">
        <v>111</v>
      </c>
      <c r="B60" s="101">
        <v>210.47382499999998</v>
      </c>
      <c r="C60" s="101">
        <v>347.21</v>
      </c>
      <c r="D60" s="101"/>
      <c r="E60" s="102">
        <f t="shared" si="2"/>
        <v>-1</v>
      </c>
      <c r="F60" s="86"/>
      <c r="G60" s="86"/>
      <c r="H60" s="86"/>
      <c r="I60" s="86"/>
      <c r="J60" s="86"/>
      <c r="K60" s="86"/>
    </row>
    <row r="61" spans="1:11" s="79" customFormat="1" ht="12.95" customHeight="1">
      <c r="A61" s="100" t="s">
        <v>112</v>
      </c>
      <c r="B61" s="101">
        <v>210.60489718614718</v>
      </c>
      <c r="C61" s="101">
        <v>365.06</v>
      </c>
      <c r="D61" s="101"/>
      <c r="E61" s="102">
        <f t="shared" si="2"/>
        <v>-1</v>
      </c>
      <c r="F61" s="86"/>
      <c r="G61" s="86"/>
      <c r="H61" s="86"/>
      <c r="I61" s="86"/>
      <c r="J61" s="86"/>
      <c r="K61" s="86"/>
    </row>
    <row r="62" spans="1:11" s="79" customFormat="1" ht="12.95" customHeight="1" thickBot="1">
      <c r="A62" s="103" t="s">
        <v>113</v>
      </c>
      <c r="B62" s="104">
        <v>168.59603497379814</v>
      </c>
      <c r="C62" s="104">
        <v>325.67</v>
      </c>
      <c r="D62" s="104"/>
      <c r="E62" s="105">
        <f t="shared" si="2"/>
        <v>-1</v>
      </c>
      <c r="F62" s="86"/>
      <c r="G62" s="86"/>
      <c r="H62" s="86"/>
      <c r="I62" s="88"/>
      <c r="J62" s="86"/>
      <c r="K62" s="86"/>
    </row>
    <row r="63" spans="1:11" ht="13.5" thickTop="1">
      <c r="A63" s="88" t="s">
        <v>114</v>
      </c>
      <c r="B63" s="87"/>
      <c r="C63" s="88"/>
      <c r="D63" s="88"/>
      <c r="E63" s="88"/>
      <c r="F63" s="88"/>
      <c r="G63" s="88" t="s">
        <v>114</v>
      </c>
      <c r="H63" s="88"/>
      <c r="I63" s="88"/>
      <c r="J63" s="88"/>
      <c r="K63" s="88"/>
    </row>
    <row r="64" spans="1:11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5" spans="1:11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1:11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</row>
    <row r="67" spans="1:11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</row>
    <row r="68" spans="1:11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</row>
    <row r="69" spans="1:11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</row>
    <row r="70" spans="1:11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</row>
    <row r="71" spans="1:1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</row>
    <row r="72" spans="1:11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</row>
    <row r="73" spans="1:11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</row>
    <row r="74" spans="1:11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</row>
    <row r="75" spans="1:11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</row>
  </sheetData>
  <sheetProtection selectLockedCells="1" selectUnlockedCells="1"/>
  <mergeCells count="19">
    <mergeCell ref="F48:K48"/>
    <mergeCell ref="A49:A50"/>
    <mergeCell ref="B49:B50"/>
    <mergeCell ref="C49:C50"/>
    <mergeCell ref="D49:D50"/>
    <mergeCell ref="E49:E50"/>
    <mergeCell ref="G12:I12"/>
    <mergeCell ref="A28:E28"/>
    <mergeCell ref="A30:A31"/>
    <mergeCell ref="B30:B31"/>
    <mergeCell ref="C30:C31"/>
    <mergeCell ref="D30:D31"/>
    <mergeCell ref="E30:E31"/>
    <mergeCell ref="A9:F9"/>
    <mergeCell ref="A11:A12"/>
    <mergeCell ref="B11:B12"/>
    <mergeCell ref="C11:C12"/>
    <mergeCell ref="D11:D12"/>
    <mergeCell ref="E11:E1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>
      <selection activeCell="D35" sqref="D35"/>
    </sheetView>
  </sheetViews>
  <sheetFormatPr baseColWidth="10" defaultColWidth="11.5703125" defaultRowHeight="12.75"/>
  <cols>
    <col min="1" max="16384" width="11.5703125" style="108"/>
  </cols>
  <sheetData>
    <row r="1" spans="1:18" ht="15">
      <c r="A1" s="106" t="s">
        <v>122</v>
      </c>
      <c r="B1" s="107"/>
      <c r="C1" s="107"/>
      <c r="D1" s="107"/>
      <c r="E1" s="107"/>
    </row>
    <row r="2" spans="1:18" ht="13.5" thickBot="1">
      <c r="A2" s="107"/>
      <c r="B2" s="107"/>
      <c r="C2" s="107"/>
      <c r="D2" s="107"/>
      <c r="E2" s="107"/>
    </row>
    <row r="3" spans="1:18" ht="30" customHeight="1" thickTop="1">
      <c r="A3" s="185" t="s">
        <v>121</v>
      </c>
      <c r="B3" s="196" t="s">
        <v>117</v>
      </c>
      <c r="C3" s="198" t="s">
        <v>101</v>
      </c>
      <c r="D3" s="198" t="s">
        <v>118</v>
      </c>
      <c r="E3" s="199" t="s">
        <v>123</v>
      </c>
    </row>
    <row r="4" spans="1:18" ht="13.5" thickBot="1">
      <c r="A4" s="186" t="s">
        <v>102</v>
      </c>
      <c r="B4" s="197">
        <v>395.50833333333333</v>
      </c>
      <c r="C4" s="190">
        <v>533.66666666666663</v>
      </c>
      <c r="D4" s="190">
        <v>652.33000000000004</v>
      </c>
      <c r="E4" s="200">
        <f t="shared" ref="E4:E15" si="0">D4/C4-1</f>
        <v>0.22235477826358552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13.5" thickTop="1">
      <c r="A5" s="97" t="s">
        <v>103</v>
      </c>
      <c r="B5" s="98">
        <v>407.18333333333334</v>
      </c>
      <c r="C5" s="98">
        <v>558</v>
      </c>
      <c r="D5" s="98">
        <v>628.5</v>
      </c>
      <c r="E5" s="99">
        <f t="shared" si="0"/>
        <v>0.12634408602150549</v>
      </c>
    </row>
    <row r="6" spans="1:18">
      <c r="A6" s="100" t="s">
        <v>104</v>
      </c>
      <c r="B6" s="101">
        <v>417.92500000000001</v>
      </c>
      <c r="C6" s="101">
        <v>604</v>
      </c>
      <c r="D6" s="101">
        <v>598.70000000000005</v>
      </c>
      <c r="E6" s="102">
        <f t="shared" si="0"/>
        <v>-8.7748344370860432E-3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8">
      <c r="A7" s="100" t="s">
        <v>105</v>
      </c>
      <c r="B7" s="101">
        <v>433.32499999999999</v>
      </c>
      <c r="C7" s="101">
        <v>669.375</v>
      </c>
      <c r="D7" s="101">
        <v>627.38</v>
      </c>
      <c r="E7" s="102">
        <f t="shared" si="0"/>
        <v>-6.2737628384687216E-2</v>
      </c>
    </row>
    <row r="8" spans="1:18">
      <c r="A8" s="100" t="s">
        <v>106</v>
      </c>
      <c r="B8" s="101">
        <v>446.62333333333333</v>
      </c>
      <c r="C8" s="101">
        <v>695.66666666666663</v>
      </c>
      <c r="D8" s="101">
        <v>617</v>
      </c>
      <c r="E8" s="102">
        <f t="shared" si="0"/>
        <v>-0.11308097747963575</v>
      </c>
    </row>
    <row r="9" spans="1:18">
      <c r="A9" s="100" t="s">
        <v>107</v>
      </c>
      <c r="B9" s="101">
        <v>442.73333333333341</v>
      </c>
      <c r="C9" s="101">
        <v>683.33333333333337</v>
      </c>
      <c r="D9" s="101"/>
      <c r="E9" s="102">
        <f t="shared" si="0"/>
        <v>-1</v>
      </c>
    </row>
    <row r="10" spans="1:18">
      <c r="A10" s="100" t="s">
        <v>108</v>
      </c>
      <c r="B10" s="101">
        <v>456.5</v>
      </c>
      <c r="C10" s="101">
        <v>734</v>
      </c>
      <c r="D10" s="101"/>
      <c r="E10" s="102">
        <f t="shared" si="0"/>
        <v>-1</v>
      </c>
    </row>
    <row r="11" spans="1:18">
      <c r="A11" s="100" t="s">
        <v>109</v>
      </c>
      <c r="B11" s="101">
        <v>455.25</v>
      </c>
      <c r="C11" s="101">
        <v>727.25</v>
      </c>
      <c r="D11" s="101"/>
      <c r="E11" s="102">
        <f t="shared" si="0"/>
        <v>-1</v>
      </c>
    </row>
    <row r="12" spans="1:18">
      <c r="A12" s="100" t="s">
        <v>110</v>
      </c>
      <c r="B12" s="101">
        <v>528.125</v>
      </c>
      <c r="C12" s="101">
        <v>910.2</v>
      </c>
      <c r="D12" s="101"/>
      <c r="E12" s="102">
        <f t="shared" si="0"/>
        <v>-1</v>
      </c>
    </row>
    <row r="13" spans="1:18">
      <c r="A13" s="100" t="s">
        <v>111</v>
      </c>
      <c r="B13" s="101">
        <v>511.86666666666662</v>
      </c>
      <c r="C13" s="101">
        <v>1008.5</v>
      </c>
      <c r="D13" s="101"/>
      <c r="E13" s="102">
        <f t="shared" si="0"/>
        <v>-1</v>
      </c>
    </row>
    <row r="14" spans="1:18">
      <c r="A14" s="100" t="s">
        <v>112</v>
      </c>
      <c r="B14" s="101">
        <v>485.41666666666669</v>
      </c>
      <c r="C14" s="101">
        <v>836.5</v>
      </c>
      <c r="D14" s="101"/>
      <c r="E14" s="102">
        <f t="shared" si="0"/>
        <v>-1</v>
      </c>
    </row>
    <row r="15" spans="1:18" ht="13.5" thickBot="1">
      <c r="A15" s="103" t="s">
        <v>113</v>
      </c>
      <c r="B15" s="104">
        <v>458.39</v>
      </c>
      <c r="C15" s="104">
        <v>744</v>
      </c>
      <c r="D15" s="104"/>
      <c r="E15" s="105">
        <f t="shared" si="0"/>
        <v>-1</v>
      </c>
    </row>
    <row r="16" spans="1:18" ht="13.5" thickTop="1">
      <c r="A16" s="107" t="s">
        <v>114</v>
      </c>
      <c r="B16" s="110"/>
      <c r="C16" s="107"/>
      <c r="D16" s="107"/>
      <c r="E16" s="107"/>
    </row>
    <row r="17" spans="1:17">
      <c r="A17" s="107"/>
      <c r="B17" s="107"/>
      <c r="C17" s="107"/>
      <c r="D17" s="107"/>
      <c r="E17" s="107"/>
    </row>
    <row r="18" spans="1:17" ht="15">
      <c r="A18" s="106" t="s">
        <v>124</v>
      </c>
      <c r="B18" s="107"/>
      <c r="C18" s="107"/>
      <c r="D18" s="107"/>
      <c r="E18" s="107"/>
    </row>
    <row r="19" spans="1:17" ht="13.5" thickBot="1">
      <c r="A19" s="107"/>
      <c r="B19" s="107"/>
      <c r="C19" s="107"/>
      <c r="D19" s="107"/>
      <c r="E19" s="107"/>
    </row>
    <row r="20" spans="1:17" ht="31.9" customHeight="1" thickTop="1">
      <c r="A20" s="185" t="s">
        <v>121</v>
      </c>
      <c r="B20" s="187" t="s">
        <v>125</v>
      </c>
      <c r="C20" s="189" t="s">
        <v>126</v>
      </c>
      <c r="D20" s="189" t="s">
        <v>101</v>
      </c>
      <c r="E20" s="191" t="s">
        <v>123</v>
      </c>
    </row>
    <row r="21" spans="1:17" ht="13.5" thickBot="1">
      <c r="A21" s="186" t="s">
        <v>102</v>
      </c>
      <c r="B21" s="188">
        <v>357.16666666666663</v>
      </c>
      <c r="C21" s="190">
        <v>478.33333333333331</v>
      </c>
      <c r="D21" s="190">
        <v>636.66999999999996</v>
      </c>
      <c r="E21" s="192">
        <v>510</v>
      </c>
    </row>
    <row r="22" spans="1:17" ht="13.5" thickTop="1">
      <c r="A22" s="164" t="s">
        <v>103</v>
      </c>
      <c r="B22" s="165">
        <v>365.6</v>
      </c>
      <c r="C22" s="165">
        <v>510</v>
      </c>
      <c r="D22" s="165">
        <v>642.5</v>
      </c>
      <c r="E22" s="166">
        <f t="shared" ref="E22:E32" si="1">D22/C22-1</f>
        <v>0.25980392156862742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</row>
    <row r="23" spans="1:17">
      <c r="A23" s="167" t="s">
        <v>104</v>
      </c>
      <c r="B23" s="168">
        <v>374.05</v>
      </c>
      <c r="C23" s="168">
        <v>536</v>
      </c>
      <c r="D23" s="168">
        <v>585</v>
      </c>
      <c r="E23" s="169">
        <f t="shared" si="1"/>
        <v>9.1417910447761264E-2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>
      <c r="A24" s="167" t="s">
        <v>105</v>
      </c>
      <c r="B24" s="168">
        <v>392</v>
      </c>
      <c r="C24" s="168">
        <v>603.75</v>
      </c>
      <c r="D24" s="168">
        <v>639.38</v>
      </c>
      <c r="E24" s="169">
        <f t="shared" si="1"/>
        <v>5.9014492753623138E-2</v>
      </c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>
      <c r="A25" s="167" t="s">
        <v>106</v>
      </c>
      <c r="B25" s="168">
        <v>404.65333333333331</v>
      </c>
      <c r="C25" s="168">
        <v>601.66666666666663</v>
      </c>
      <c r="D25" s="168">
        <v>635</v>
      </c>
      <c r="E25" s="169">
        <f t="shared" si="1"/>
        <v>5.5401662049861633E-2</v>
      </c>
    </row>
    <row r="26" spans="1:17">
      <c r="A26" s="167" t="s">
        <v>107</v>
      </c>
      <c r="B26" s="168">
        <v>401.5</v>
      </c>
      <c r="C26" s="168">
        <v>536.66666666666663</v>
      </c>
      <c r="D26" s="168"/>
      <c r="E26" s="169">
        <f t="shared" si="1"/>
        <v>-1</v>
      </c>
    </row>
    <row r="27" spans="1:17">
      <c r="A27" s="167" t="s">
        <v>108</v>
      </c>
      <c r="B27" s="168">
        <v>414.3</v>
      </c>
      <c r="C27" s="168">
        <v>580</v>
      </c>
      <c r="D27" s="168"/>
      <c r="E27" s="169">
        <f t="shared" si="1"/>
        <v>-1</v>
      </c>
    </row>
    <row r="28" spans="1:17">
      <c r="A28" s="167" t="s">
        <v>109</v>
      </c>
      <c r="B28" s="168">
        <v>423.9</v>
      </c>
      <c r="C28" s="168">
        <v>611.25</v>
      </c>
      <c r="D28" s="168"/>
      <c r="E28" s="169">
        <f t="shared" si="1"/>
        <v>-1</v>
      </c>
    </row>
    <row r="29" spans="1:17">
      <c r="A29" s="167" t="s">
        <v>110</v>
      </c>
      <c r="B29" s="168">
        <v>514.38750000000005</v>
      </c>
      <c r="C29" s="168">
        <v>862</v>
      </c>
      <c r="D29" s="168"/>
      <c r="E29" s="169">
        <f t="shared" si="1"/>
        <v>-1</v>
      </c>
    </row>
    <row r="30" spans="1:17">
      <c r="A30" s="167" t="s">
        <v>111</v>
      </c>
      <c r="B30" s="168">
        <v>455.9</v>
      </c>
      <c r="C30" s="168">
        <v>853.75</v>
      </c>
      <c r="D30" s="168"/>
      <c r="E30" s="169">
        <f t="shared" si="1"/>
        <v>-1</v>
      </c>
    </row>
    <row r="31" spans="1:17">
      <c r="A31" s="167" t="s">
        <v>112</v>
      </c>
      <c r="B31" s="168">
        <v>458.5</v>
      </c>
      <c r="C31" s="168">
        <v>820</v>
      </c>
      <c r="D31" s="168"/>
      <c r="E31" s="169">
        <f t="shared" si="1"/>
        <v>-1</v>
      </c>
    </row>
    <row r="32" spans="1:17" ht="13.5" thickBot="1">
      <c r="A32" s="170" t="s">
        <v>113</v>
      </c>
      <c r="B32" s="171">
        <v>430.25</v>
      </c>
      <c r="C32" s="171">
        <v>680</v>
      </c>
      <c r="D32" s="171"/>
      <c r="E32" s="172">
        <f t="shared" si="1"/>
        <v>-1</v>
      </c>
    </row>
    <row r="33" spans="1:5" ht="13.5" thickTop="1">
      <c r="A33" s="107" t="s">
        <v>114</v>
      </c>
      <c r="B33" s="110"/>
      <c r="C33" s="107"/>
      <c r="D33" s="107"/>
      <c r="E33" s="107"/>
    </row>
  </sheetData>
  <mergeCells count="10">
    <mergeCell ref="A3:A4"/>
    <mergeCell ref="B3:B4"/>
    <mergeCell ref="C3:C4"/>
    <mergeCell ref="D3:D4"/>
    <mergeCell ref="E3:E4"/>
    <mergeCell ref="A20:A21"/>
    <mergeCell ref="B20:B21"/>
    <mergeCell ref="C20:C21"/>
    <mergeCell ref="D20:D21"/>
    <mergeCell ref="E20:E2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5"/>
  <sheetViews>
    <sheetView topLeftCell="A19" zoomScale="90" zoomScaleNormal="90" workbookViewId="0">
      <selection activeCell="N42" sqref="N42"/>
    </sheetView>
  </sheetViews>
  <sheetFormatPr baseColWidth="10" defaultColWidth="11.5703125" defaultRowHeight="12" customHeight="1"/>
  <cols>
    <col min="1" max="1" width="20" style="112" customWidth="1"/>
    <col min="2" max="11" width="7.7109375" style="113" customWidth="1"/>
    <col min="12" max="12" width="10.28515625" style="113" customWidth="1"/>
    <col min="13" max="13" width="6.7109375" style="116" customWidth="1"/>
    <col min="14" max="14" width="10.7109375" style="116" customWidth="1"/>
    <col min="15" max="15" width="7.7109375" style="116" customWidth="1"/>
    <col min="16" max="16" width="6.28515625" style="116" customWidth="1"/>
    <col min="17" max="17" width="5.5703125" style="113" customWidth="1"/>
    <col min="18" max="18" width="7" style="113" customWidth="1"/>
    <col min="19" max="19" width="6" style="113" customWidth="1"/>
    <col min="20" max="20" width="6.7109375" style="113" customWidth="1"/>
    <col min="21" max="21" width="8" style="115" customWidth="1"/>
    <col min="22" max="22" width="7.7109375" style="113" customWidth="1"/>
    <col min="23" max="23" width="14.28515625" style="113" customWidth="1"/>
    <col min="24" max="24" width="14.42578125" style="113" customWidth="1"/>
    <col min="25" max="16384" width="11.5703125" style="113"/>
  </cols>
  <sheetData>
    <row r="2" spans="1:25" ht="15" customHeight="1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N2" s="114"/>
      <c r="O2" s="114"/>
      <c r="P2" s="114"/>
    </row>
    <row r="3" spans="1:25" ht="12" customHeight="1">
      <c r="Q3" s="117"/>
      <c r="R3" s="117"/>
      <c r="S3" s="117"/>
      <c r="T3" s="117"/>
      <c r="U3" s="118"/>
      <c r="V3" s="117"/>
    </row>
    <row r="6" spans="1:25" ht="15" customHeight="1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  <c r="N6" s="114"/>
      <c r="O6" s="114"/>
      <c r="P6" s="114"/>
    </row>
    <row r="7" spans="1:25" ht="15" customHeight="1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3"/>
      <c r="N7" s="114"/>
      <c r="O7" s="114"/>
      <c r="P7" s="114"/>
    </row>
    <row r="8" spans="1:25" ht="15" customHeight="1">
      <c r="B8" s="119" t="s">
        <v>127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3"/>
      <c r="N8" s="114"/>
      <c r="O8" s="114"/>
      <c r="P8" s="114"/>
    </row>
    <row r="9" spans="1:25" ht="15" customHeight="1" thickBot="1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25" ht="24.6" customHeight="1" thickBot="1">
      <c r="A10" s="117" t="s">
        <v>128</v>
      </c>
      <c r="B10" s="122">
        <v>36526</v>
      </c>
      <c r="C10" s="123">
        <v>36892</v>
      </c>
      <c r="D10" s="122">
        <v>37257</v>
      </c>
      <c r="E10" s="123">
        <v>37622</v>
      </c>
      <c r="F10" s="122">
        <v>37987</v>
      </c>
      <c r="G10" s="123">
        <v>38353</v>
      </c>
      <c r="H10" s="122">
        <v>38718</v>
      </c>
      <c r="I10" s="123">
        <v>39083</v>
      </c>
      <c r="J10" s="122">
        <v>39448</v>
      </c>
      <c r="K10" s="123">
        <v>39814</v>
      </c>
      <c r="L10" s="122">
        <v>40179</v>
      </c>
      <c r="M10" s="123">
        <v>40544</v>
      </c>
      <c r="N10" s="122">
        <v>40909</v>
      </c>
      <c r="O10" s="123">
        <v>41275</v>
      </c>
      <c r="P10" s="122">
        <v>41640</v>
      </c>
      <c r="Q10" s="123">
        <v>42005</v>
      </c>
      <c r="R10" s="122">
        <v>42370</v>
      </c>
      <c r="S10" s="122">
        <v>42737</v>
      </c>
      <c r="T10" s="122">
        <v>43103</v>
      </c>
      <c r="U10" s="122">
        <v>43468</v>
      </c>
      <c r="V10" s="122">
        <v>43832</v>
      </c>
      <c r="W10" s="173">
        <v>2021</v>
      </c>
      <c r="X10" s="122" t="s">
        <v>129</v>
      </c>
      <c r="Y10" s="124"/>
    </row>
    <row r="11" spans="1:25" s="132" customFormat="1" ht="15" customHeight="1">
      <c r="A11" s="125" t="s">
        <v>130</v>
      </c>
      <c r="B11" s="126">
        <v>235.54</v>
      </c>
      <c r="C11" s="127">
        <v>216.422</v>
      </c>
      <c r="D11" s="126">
        <v>227.13</v>
      </c>
      <c r="E11" s="126">
        <v>184.06</v>
      </c>
      <c r="F11" s="126">
        <v>221.899</v>
      </c>
      <c r="G11" s="126">
        <v>204.197</v>
      </c>
      <c r="H11" s="126">
        <v>213.56</v>
      </c>
      <c r="I11" s="126">
        <v>215.636</v>
      </c>
      <c r="J11" s="126">
        <v>243.68899999999999</v>
      </c>
      <c r="K11" s="126">
        <v>195.345</v>
      </c>
      <c r="L11" s="126">
        <v>239.19900000000001</v>
      </c>
      <c r="M11" s="126">
        <v>243.29599999999999</v>
      </c>
      <c r="N11" s="126">
        <v>258.57299999999998</v>
      </c>
      <c r="O11" s="126">
        <v>285.07799999999997</v>
      </c>
      <c r="P11" s="128">
        <v>296</v>
      </c>
      <c r="Q11" s="128">
        <v>294</v>
      </c>
      <c r="R11" s="128">
        <v>278</v>
      </c>
      <c r="S11" s="129">
        <v>265</v>
      </c>
      <c r="T11" s="129">
        <v>268</v>
      </c>
      <c r="U11" s="129">
        <v>287</v>
      </c>
      <c r="V11" s="129">
        <v>222</v>
      </c>
      <c r="W11" s="174">
        <v>277.5</v>
      </c>
      <c r="X11" s="130">
        <f>W11/V11-1</f>
        <v>0.25</v>
      </c>
      <c r="Y11" s="131"/>
    </row>
    <row r="12" spans="1:25" ht="13.9" customHeight="1" thickBot="1">
      <c r="A12" s="125" t="s">
        <v>131</v>
      </c>
      <c r="B12" s="133">
        <v>176.941</v>
      </c>
      <c r="C12" s="134">
        <v>172.572</v>
      </c>
      <c r="D12" s="133">
        <v>187.00700000000001</v>
      </c>
      <c r="E12" s="133">
        <v>184.81800000000001</v>
      </c>
      <c r="F12" s="133">
        <v>217.56299999999999</v>
      </c>
      <c r="G12" s="133">
        <v>229.52</v>
      </c>
      <c r="H12" s="133">
        <v>209.15100000000001</v>
      </c>
      <c r="I12" s="133">
        <v>212.74600000000001</v>
      </c>
      <c r="J12" s="133">
        <v>204.92</v>
      </c>
      <c r="K12" s="133">
        <v>179.42500000000001</v>
      </c>
      <c r="L12" s="133">
        <v>203.59700000000001</v>
      </c>
      <c r="M12" s="133">
        <v>172.60400000000001</v>
      </c>
      <c r="N12" s="133">
        <v>181.43700000000001</v>
      </c>
      <c r="O12" s="133">
        <v>144.184</v>
      </c>
      <c r="P12" s="135">
        <v>113.7</v>
      </c>
      <c r="Q12" s="135">
        <v>129</v>
      </c>
      <c r="R12" s="135">
        <v>149</v>
      </c>
      <c r="S12" s="136">
        <v>142</v>
      </c>
      <c r="T12" s="136">
        <v>139</v>
      </c>
      <c r="U12" s="136">
        <v>88</v>
      </c>
      <c r="V12" s="136">
        <v>85</v>
      </c>
      <c r="W12" s="175">
        <v>95.5</v>
      </c>
      <c r="X12" s="137">
        <f>W12/V12-1</f>
        <v>0.12352941176470589</v>
      </c>
      <c r="Y12" s="131"/>
    </row>
    <row r="13" spans="1:25" ht="13.9" customHeight="1" thickBot="1">
      <c r="A13" s="138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Q13" s="116"/>
      <c r="R13" s="116"/>
      <c r="S13" s="116"/>
      <c r="T13" s="116"/>
      <c r="U13" s="116"/>
      <c r="V13" s="116"/>
      <c r="W13" s="176"/>
      <c r="X13" s="116"/>
    </row>
    <row r="14" spans="1:25" ht="13.9" customHeight="1" thickBot="1">
      <c r="A14" s="112" t="s">
        <v>132</v>
      </c>
      <c r="B14" s="140">
        <f>B12+B11</f>
        <v>412.48099999999999</v>
      </c>
      <c r="C14" s="141">
        <f t="shared" ref="C14:R14" si="0">C12+C11</f>
        <v>388.99400000000003</v>
      </c>
      <c r="D14" s="140">
        <f t="shared" si="0"/>
        <v>414.137</v>
      </c>
      <c r="E14" s="141">
        <f t="shared" si="0"/>
        <v>368.87800000000004</v>
      </c>
      <c r="F14" s="140">
        <f t="shared" si="0"/>
        <v>439.46199999999999</v>
      </c>
      <c r="G14" s="141">
        <f t="shared" si="0"/>
        <v>433.71699999999998</v>
      </c>
      <c r="H14" s="140">
        <f t="shared" si="0"/>
        <v>422.71100000000001</v>
      </c>
      <c r="I14" s="141">
        <f t="shared" si="0"/>
        <v>428.38200000000001</v>
      </c>
      <c r="J14" s="140">
        <f t="shared" si="0"/>
        <v>448.60899999999998</v>
      </c>
      <c r="K14" s="141">
        <f t="shared" si="0"/>
        <v>374.77</v>
      </c>
      <c r="L14" s="140">
        <f t="shared" si="0"/>
        <v>442.79600000000005</v>
      </c>
      <c r="M14" s="141">
        <f t="shared" si="0"/>
        <v>415.9</v>
      </c>
      <c r="N14" s="140">
        <f t="shared" si="0"/>
        <v>440.01</v>
      </c>
      <c r="O14" s="141">
        <f t="shared" si="0"/>
        <v>429.26199999999994</v>
      </c>
      <c r="P14" s="140">
        <f t="shared" si="0"/>
        <v>409.7</v>
      </c>
      <c r="Q14" s="141">
        <f t="shared" si="0"/>
        <v>423</v>
      </c>
      <c r="R14" s="140">
        <f t="shared" si="0"/>
        <v>427</v>
      </c>
      <c r="S14" s="140">
        <f>S12+S11</f>
        <v>407</v>
      </c>
      <c r="T14" s="140">
        <f>T12+T11</f>
        <v>407</v>
      </c>
      <c r="U14" s="140">
        <f>U12+U11</f>
        <v>375</v>
      </c>
      <c r="V14" s="140">
        <v>307</v>
      </c>
      <c r="W14" s="177">
        <f>W11+W12</f>
        <v>373</v>
      </c>
      <c r="X14" s="142">
        <f>W14/V14-1</f>
        <v>0.21498371335504896</v>
      </c>
      <c r="Y14" s="131"/>
    </row>
    <row r="15" spans="1:25" ht="12" customHeight="1">
      <c r="A15" s="138"/>
      <c r="B15" s="112"/>
      <c r="C15" s="112"/>
      <c r="D15" s="112"/>
      <c r="E15" s="112"/>
      <c r="F15" s="112"/>
      <c r="G15" s="114"/>
      <c r="H15" s="112"/>
      <c r="I15" s="112"/>
      <c r="J15" s="112"/>
      <c r="K15" s="112"/>
      <c r="L15" s="112"/>
      <c r="M15" s="113"/>
      <c r="N15" s="114"/>
      <c r="O15" s="114"/>
      <c r="P15" s="114"/>
      <c r="Q15" s="143"/>
      <c r="R15" s="143"/>
      <c r="S15" s="143"/>
      <c r="T15" s="143"/>
    </row>
    <row r="16" spans="1:25" ht="15" customHeight="1">
      <c r="A16" s="112" t="s">
        <v>133</v>
      </c>
    </row>
    <row r="17" spans="15:21" ht="12" customHeight="1">
      <c r="O17" s="112"/>
    </row>
    <row r="18" spans="15:21" ht="12" customHeight="1">
      <c r="U18" s="144"/>
    </row>
    <row r="19" spans="15:21" ht="12" customHeight="1">
      <c r="U19" s="144"/>
    </row>
    <row r="39" spans="2:17" ht="12" customHeight="1">
      <c r="B39" s="112" t="s">
        <v>133</v>
      </c>
      <c r="G39" s="138"/>
    </row>
    <row r="42" spans="2:17" ht="12" customHeight="1">
      <c r="G42" s="112"/>
    </row>
    <row r="43" spans="2:17" ht="12" customHeight="1">
      <c r="G43" s="112"/>
      <c r="N43" s="145"/>
      <c r="Q43" s="145" t="s">
        <v>134</v>
      </c>
    </row>
    <row r="44" spans="2:17" ht="12" customHeight="1">
      <c r="G44" s="112"/>
    </row>
    <row r="46" spans="2:17" ht="12" customHeight="1">
      <c r="G46" s="112"/>
    </row>
    <row r="47" spans="2:17" ht="12" customHeight="1">
      <c r="G47" s="112"/>
    </row>
    <row r="48" spans="2:17" ht="12" customHeight="1">
      <c r="B48" s="145" t="s">
        <v>135</v>
      </c>
    </row>
    <row r="49" spans="1:22" ht="12" customHeight="1">
      <c r="I49" s="117"/>
      <c r="J49" s="117"/>
      <c r="M49" s="113"/>
      <c r="N49" s="113"/>
      <c r="O49" s="113"/>
      <c r="P49" s="113"/>
    </row>
    <row r="50" spans="1:22" ht="12" customHeight="1" thickBot="1">
      <c r="B50" s="146"/>
      <c r="C50" s="121"/>
      <c r="D50" s="121"/>
      <c r="E50" s="121"/>
      <c r="F50" s="121"/>
      <c r="G50" s="121"/>
      <c r="H50" s="121"/>
      <c r="M50" s="113"/>
      <c r="N50" s="113"/>
      <c r="O50" s="113"/>
      <c r="P50" s="113"/>
      <c r="U50" s="113"/>
    </row>
    <row r="51" spans="1:22" ht="32.25" customHeight="1" thickBot="1">
      <c r="A51" s="147" t="s">
        <v>128</v>
      </c>
      <c r="B51" s="148">
        <v>2010</v>
      </c>
      <c r="C51" s="149">
        <v>2011</v>
      </c>
      <c r="D51" s="149">
        <v>2012</v>
      </c>
      <c r="E51" s="149">
        <v>2013</v>
      </c>
      <c r="F51" s="149">
        <v>2014</v>
      </c>
      <c r="G51" s="149">
        <v>2015</v>
      </c>
      <c r="H51" s="149">
        <v>2016</v>
      </c>
      <c r="I51" s="149">
        <v>2017</v>
      </c>
      <c r="J51" s="149">
        <v>2018</v>
      </c>
      <c r="K51" s="149">
        <v>2019</v>
      </c>
      <c r="L51" s="149">
        <v>2020</v>
      </c>
      <c r="M51" s="173">
        <v>2021</v>
      </c>
      <c r="N51" s="149" t="s">
        <v>136</v>
      </c>
      <c r="O51" s="113"/>
      <c r="P51" s="113"/>
      <c r="U51" s="113"/>
    </row>
    <row r="52" spans="1:22" ht="21" customHeight="1" thickBot="1">
      <c r="A52" s="150" t="s">
        <v>137</v>
      </c>
      <c r="B52" s="151">
        <f>203597/1000</f>
        <v>203.59700000000001</v>
      </c>
      <c r="C52" s="152">
        <f>172604/1000</f>
        <v>172.60400000000001</v>
      </c>
      <c r="D52" s="152">
        <f>181437/1000</f>
        <v>181.43700000000001</v>
      </c>
      <c r="E52" s="152">
        <f>144184/1000</f>
        <v>144.184</v>
      </c>
      <c r="F52" s="152">
        <f>113700/1000</f>
        <v>113.7</v>
      </c>
      <c r="G52" s="152">
        <f>114050/1000</f>
        <v>114.05</v>
      </c>
      <c r="H52" s="152">
        <v>141</v>
      </c>
      <c r="I52" s="152">
        <v>142</v>
      </c>
      <c r="J52" s="152">
        <v>139</v>
      </c>
      <c r="K52" s="152">
        <v>88</v>
      </c>
      <c r="L52" s="152">
        <v>85</v>
      </c>
      <c r="M52" s="178">
        <v>95.5</v>
      </c>
      <c r="N52" s="152">
        <f>AVERAGE(H52:L52)</f>
        <v>119</v>
      </c>
      <c r="O52" s="113"/>
      <c r="P52" s="113"/>
      <c r="U52" s="113"/>
    </row>
    <row r="53" spans="1:22" ht="13.9" customHeight="1" thickBot="1">
      <c r="A53" s="147" t="s">
        <v>138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79"/>
      <c r="N53" s="153"/>
      <c r="O53" s="113"/>
      <c r="P53" s="113"/>
      <c r="U53" s="113"/>
    </row>
    <row r="54" spans="1:22" ht="13.9" customHeight="1">
      <c r="A54" s="154" t="s">
        <v>139</v>
      </c>
      <c r="B54" s="155">
        <f>60500/1000</f>
        <v>60.5</v>
      </c>
      <c r="C54" s="127">
        <f>50631/1000</f>
        <v>50.631</v>
      </c>
      <c r="D54" s="127">
        <f>55545/1000</f>
        <v>55.545000000000002</v>
      </c>
      <c r="E54" s="127">
        <f>44496/1000</f>
        <v>44.496000000000002</v>
      </c>
      <c r="F54" s="127">
        <f>33300/1000</f>
        <v>33.299999999999997</v>
      </c>
      <c r="G54" s="127">
        <v>43</v>
      </c>
      <c r="H54" s="127">
        <v>48</v>
      </c>
      <c r="I54" s="127">
        <v>48</v>
      </c>
      <c r="J54" s="127">
        <v>47</v>
      </c>
      <c r="K54" s="127">
        <v>31</v>
      </c>
      <c r="L54" s="127">
        <v>31</v>
      </c>
      <c r="M54" s="174">
        <v>33</v>
      </c>
      <c r="N54" s="127">
        <f>AVERAGE(H54:L54)</f>
        <v>41</v>
      </c>
      <c r="O54" s="113"/>
      <c r="P54" s="113"/>
      <c r="U54" s="113"/>
    </row>
    <row r="55" spans="1:22" ht="13.9" customHeight="1">
      <c r="A55" s="154" t="s">
        <v>140</v>
      </c>
      <c r="B55" s="155">
        <f>40695/1000</f>
        <v>40.695</v>
      </c>
      <c r="C55" s="127">
        <f>37280/1000</f>
        <v>37.28</v>
      </c>
      <c r="D55" s="127">
        <f>37210/1000</f>
        <v>37.21</v>
      </c>
      <c r="E55" s="127">
        <f>33300/1000</f>
        <v>33.299999999999997</v>
      </c>
      <c r="F55" s="127">
        <f>29700/1000</f>
        <v>29.7</v>
      </c>
      <c r="G55" s="127">
        <v>32</v>
      </c>
      <c r="H55" s="127">
        <v>34</v>
      </c>
      <c r="I55" s="127">
        <v>31</v>
      </c>
      <c r="J55" s="127">
        <v>30</v>
      </c>
      <c r="K55" s="127">
        <v>22</v>
      </c>
      <c r="L55" s="127">
        <v>22</v>
      </c>
      <c r="M55" s="174">
        <v>22</v>
      </c>
      <c r="N55" s="127">
        <f>AVERAGE(H55:L55)</f>
        <v>27.8</v>
      </c>
      <c r="O55" s="113"/>
      <c r="P55" s="113"/>
      <c r="U55" s="113"/>
    </row>
    <row r="56" spans="1:22" ht="13.9" customHeight="1">
      <c r="A56" s="154" t="s">
        <v>141</v>
      </c>
      <c r="B56" s="155">
        <f>35470/1000</f>
        <v>35.47</v>
      </c>
      <c r="C56" s="127">
        <f>27813/1000</f>
        <v>27.812999999999999</v>
      </c>
      <c r="D56" s="127">
        <f>29944/1000</f>
        <v>29.943999999999999</v>
      </c>
      <c r="E56" s="127">
        <f>19977/1000</f>
        <v>19.977</v>
      </c>
      <c r="F56" s="127">
        <f>10900/1000</f>
        <v>10.9</v>
      </c>
      <c r="G56" s="127">
        <v>15</v>
      </c>
      <c r="H56" s="127">
        <v>18</v>
      </c>
      <c r="I56" s="127">
        <v>17</v>
      </c>
      <c r="J56" s="127">
        <v>18</v>
      </c>
      <c r="K56" s="127">
        <v>8</v>
      </c>
      <c r="L56" s="127">
        <v>9</v>
      </c>
      <c r="M56" s="174">
        <v>11</v>
      </c>
      <c r="N56" s="127">
        <f>AVERAGE(H56:L56)</f>
        <v>14</v>
      </c>
      <c r="O56" s="113"/>
      <c r="P56" s="113"/>
      <c r="U56" s="113"/>
    </row>
    <row r="57" spans="1:22" ht="13.9" customHeight="1" thickBot="1">
      <c r="A57" s="154" t="s">
        <v>81</v>
      </c>
      <c r="B57" s="155">
        <f>21755/1000</f>
        <v>21.754999999999999</v>
      </c>
      <c r="C57" s="127">
        <f>17885/1000</f>
        <v>17.885000000000002</v>
      </c>
      <c r="D57" s="127">
        <f>17445/1000</f>
        <v>17.445</v>
      </c>
      <c r="E57" s="127">
        <f>15100/1000</f>
        <v>15.1</v>
      </c>
      <c r="F57" s="127">
        <f>15300/1000</f>
        <v>15.3</v>
      </c>
      <c r="G57" s="127">
        <f>13000/1000</f>
        <v>13</v>
      </c>
      <c r="H57" s="127">
        <v>16</v>
      </c>
      <c r="I57" s="127">
        <v>13</v>
      </c>
      <c r="J57" s="127">
        <v>12</v>
      </c>
      <c r="K57" s="127">
        <v>8</v>
      </c>
      <c r="L57" s="127">
        <v>7</v>
      </c>
      <c r="M57" s="174">
        <v>9</v>
      </c>
      <c r="N57" s="127">
        <f>AVERAGE(H57:L57)</f>
        <v>11.2</v>
      </c>
      <c r="O57" s="113"/>
      <c r="P57" s="113"/>
      <c r="U57" s="113"/>
    </row>
    <row r="58" spans="1:22" ht="13.9" customHeight="1" thickBot="1">
      <c r="A58" s="150" t="s">
        <v>142</v>
      </c>
      <c r="B58" s="140">
        <f t="shared" ref="B58:K58" si="1">SUM(B54:B57)</f>
        <v>158.41999999999999</v>
      </c>
      <c r="C58" s="141">
        <f t="shared" si="1"/>
        <v>133.60900000000001</v>
      </c>
      <c r="D58" s="141">
        <f t="shared" si="1"/>
        <v>140.14400000000001</v>
      </c>
      <c r="E58" s="141">
        <f t="shared" si="1"/>
        <v>112.87299999999999</v>
      </c>
      <c r="F58" s="141">
        <f t="shared" si="1"/>
        <v>89.2</v>
      </c>
      <c r="G58" s="141">
        <f t="shared" si="1"/>
        <v>103</v>
      </c>
      <c r="H58" s="141">
        <f t="shared" si="1"/>
        <v>116</v>
      </c>
      <c r="I58" s="141">
        <f t="shared" si="1"/>
        <v>109</v>
      </c>
      <c r="J58" s="141">
        <f>SUM(J54:J57)</f>
        <v>107</v>
      </c>
      <c r="K58" s="156">
        <f t="shared" si="1"/>
        <v>69</v>
      </c>
      <c r="L58" s="141">
        <v>69</v>
      </c>
      <c r="M58" s="177">
        <f>M54+M55+M56+M57</f>
        <v>75</v>
      </c>
      <c r="N58" s="141">
        <f>AVERAGE(H58:L58)</f>
        <v>94</v>
      </c>
      <c r="O58" s="113"/>
      <c r="P58" s="113"/>
      <c r="U58" s="113"/>
    </row>
    <row r="59" spans="1:22" ht="13.9" customHeight="1" thickBot="1">
      <c r="A59" s="150" t="s">
        <v>143</v>
      </c>
      <c r="B59" s="157">
        <f>B58/B52</f>
        <v>0.77810576776671547</v>
      </c>
      <c r="C59" s="158">
        <f t="shared" ref="C59:K59" si="2">C58/C52</f>
        <v>0.77407823688906396</v>
      </c>
      <c r="D59" s="158">
        <f t="shared" si="2"/>
        <v>0.77241136041711445</v>
      </c>
      <c r="E59" s="158">
        <f t="shared" si="2"/>
        <v>0.78283998224490925</v>
      </c>
      <c r="F59" s="158">
        <f t="shared" si="2"/>
        <v>0.78452066842568158</v>
      </c>
      <c r="G59" s="158">
        <f t="shared" si="2"/>
        <v>0.90311266988163086</v>
      </c>
      <c r="H59" s="158">
        <f t="shared" si="2"/>
        <v>0.82269503546099287</v>
      </c>
      <c r="I59" s="158">
        <f t="shared" si="2"/>
        <v>0.76760563380281688</v>
      </c>
      <c r="J59" s="158">
        <f>J58/J52</f>
        <v>0.76978417266187049</v>
      </c>
      <c r="K59" s="159">
        <f t="shared" si="2"/>
        <v>0.78409090909090906</v>
      </c>
      <c r="L59" s="158">
        <v>0.81179999999999997</v>
      </c>
      <c r="M59" s="160">
        <f>M58/M52</f>
        <v>0.78534031413612571</v>
      </c>
      <c r="N59" s="158">
        <v>0.80762759394279304</v>
      </c>
      <c r="O59" s="113"/>
      <c r="P59" s="113"/>
      <c r="U59" s="113"/>
    </row>
    <row r="60" spans="1:22" ht="12" customHeight="1">
      <c r="B60" s="112"/>
      <c r="C60" s="112"/>
      <c r="D60" s="112"/>
      <c r="E60" s="112"/>
      <c r="F60" s="112"/>
      <c r="G60" s="114"/>
      <c r="H60" s="114"/>
      <c r="I60" s="143"/>
      <c r="J60" s="143"/>
      <c r="M60" s="113"/>
      <c r="N60" s="113"/>
      <c r="O60" s="113"/>
      <c r="P60" s="113"/>
      <c r="U60" s="113"/>
    </row>
    <row r="61" spans="1:22" ht="15" customHeight="1">
      <c r="M61" s="113"/>
      <c r="N61" s="113"/>
      <c r="O61" s="113"/>
      <c r="P61" s="113"/>
      <c r="U61" s="113"/>
    </row>
    <row r="62" spans="1:22" ht="12" customHeight="1">
      <c r="A62" s="112" t="s">
        <v>133</v>
      </c>
      <c r="M62" s="113"/>
      <c r="N62" s="112"/>
      <c r="O62" s="113"/>
      <c r="P62" s="113"/>
      <c r="U62" s="113"/>
    </row>
    <row r="63" spans="1:22" ht="12" customHeight="1">
      <c r="M63" s="113"/>
      <c r="Q63" s="112" t="s">
        <v>133</v>
      </c>
      <c r="U63" s="113"/>
      <c r="V63" s="115"/>
    </row>
    <row r="64" spans="1:22" ht="12" customHeight="1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2"/>
      <c r="M64" s="113"/>
      <c r="Q64" s="116"/>
      <c r="U64" s="113"/>
      <c r="V64" s="115"/>
    </row>
    <row r="65" spans="2:11" ht="12" customHeight="1">
      <c r="B65" s="163"/>
      <c r="C65" s="163"/>
      <c r="D65" s="163"/>
      <c r="E65" s="163"/>
      <c r="F65" s="163"/>
      <c r="G65" s="163"/>
      <c r="H65" s="163"/>
      <c r="I65" s="163"/>
      <c r="J65" s="163"/>
      <c r="K65" s="162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Méthodologie</vt:lpstr>
      <vt:lpstr>Calendrier_Estim_production</vt:lpstr>
      <vt:lpstr>GC_EstimProduction2021-2022</vt:lpstr>
      <vt:lpstr>cotations_cereales</vt:lpstr>
      <vt:lpstr>Cotations oleoproteagineux</vt:lpstr>
      <vt:lpstr>Evol.sole-régionale_Blés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Utilisateur Windows</cp:lastModifiedBy>
  <cp:revision>1</cp:revision>
  <dcterms:created xsi:type="dcterms:W3CDTF">2022-12-06T11:37:04Z</dcterms:created>
  <dcterms:modified xsi:type="dcterms:W3CDTF">2022-12-14T08:53:48Z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11.5606</vt:lpwstr>
  </property>
</Properties>
</file>