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5-grandes cultures\2024\publi\1er_octobre\"/>
    </mc:Choice>
  </mc:AlternateContent>
  <bookViews>
    <workbookView xWindow="0" yWindow="0" windowWidth="19200" windowHeight="7050" tabRatio="834" activeTab="2"/>
  </bookViews>
  <sheets>
    <sheet name="Méthodologie" sheetId="1" r:id="rId1"/>
    <sheet name="Calendrier_Estim_production" sheetId="2" r:id="rId2"/>
    <sheet name="GC_EstimProduction2023-2024" sheetId="8" r:id="rId3"/>
    <sheet name="Cotations_cereales " sheetId="9" r:id="rId4"/>
    <sheet name="Cotations_oleoproteagineux" sheetId="10" r:id="rId5"/>
    <sheet name="Evol.sole-régionale_Blés" sheetId="7" r:id="rId6"/>
  </sheets>
  <definedNames>
    <definedName name="_100SHARED_FORMULA_15_95_15_95_5_1">"""(([.O96]/[.N96])*100)-100"""</definedName>
    <definedName name="_101SHARED_FORMULA_15_95_15_95_5_2">"""(([.O96]/[.N96])*100)-100"""</definedName>
    <definedName name="_102SHARED_FORMULA_15_95_15_95_5_3" localSheetId="3">((#REF!/#REF!)*100)-100</definedName>
    <definedName name="_102SHARED_FORMULA_15_95_15_95_5_3" localSheetId="4">((#REF!/#REF!)*100)-100</definedName>
    <definedName name="_102SHARED_FORMULA_15_95_15_95_5_3">((#REF!/#REF!)*100)-100</definedName>
    <definedName name="_103SHARED_FORMULA_2_11_2_11_3_1">"""SUM([.C9:.C10])"""</definedName>
    <definedName name="_104SHARED_FORMULA_2_11_2_11_3_2">"""SUM([.C9:.C10])"""</definedName>
    <definedName name="_105SHARED_FORMULA_2_11_2_11_3_3" localSheetId="3">SUM(#REF!)</definedName>
    <definedName name="_105SHARED_FORMULA_2_11_2_11_3_3" localSheetId="4">SUM(#REF!)</definedName>
    <definedName name="_105SHARED_FORMULA_2_11_2_11_3_3">SUM(#REF!)</definedName>
    <definedName name="_106SHARED_FORMULA_2_7_2_7_2_1">"""SUM(#REF!)"""</definedName>
    <definedName name="_107SHARED_FORMULA_2_7_2_7_2_2">"""SUM(#REF!)"""</definedName>
    <definedName name="_108SHARED_FORMULA_2_7_2_7_2_3">NA()</definedName>
    <definedName name="_109SHARED_FORMULA_4_14_4_14_4_1">"""(([.D15]/[.C15])*100)-100"""</definedName>
    <definedName name="_10Excel_BuiltIn_Print_Area_4_1">"""NA()"""</definedName>
    <definedName name="_110SHARED_FORMULA_4_14_4_14_4_2">"""(([.D15]/[.C15])*100)-100"""</definedName>
    <definedName name="_111SHARED_FORMULA_4_14_4_14_4_3" localSheetId="3">((#REF!/#REF!)*100)-100</definedName>
    <definedName name="_111SHARED_FORMULA_4_14_4_14_4_3" localSheetId="4">((#REF!/#REF!)*100)-100</definedName>
    <definedName name="_111SHARED_FORMULA_4_14_4_14_4_3">((#REF!/#REF!)*100)-100</definedName>
    <definedName name="_112SHARED_FORMULA_4_14_4_14_5_1">"""(([.D15]/[.C15])*100)-100"""</definedName>
    <definedName name="_113SHARED_FORMULA_4_14_4_14_5_2">"""(([.D15]/[.C15])*100)-100"""</definedName>
    <definedName name="_114SHARED_FORMULA_4_14_4_14_5_3" localSheetId="3">((#REF!/#REF!)*100)-100</definedName>
    <definedName name="_114SHARED_FORMULA_4_14_4_14_5_3" localSheetId="4">((#REF!/#REF!)*100)-100</definedName>
    <definedName name="_114SHARED_FORMULA_4_14_4_14_5_3">((#REF!/#REF!)*100)-100</definedName>
    <definedName name="_115SHARED_FORMULA_4_14_4_14_6_1">"""(([.D15]/[.C15])*100)-100"""</definedName>
    <definedName name="_116SHARED_FORMULA_4_14_4_14_6_2">"""(([.D15]/[.C15])*100)-100"""</definedName>
    <definedName name="_117SHARED_FORMULA_4_14_4_14_6_3" localSheetId="3">((#REF!/#REF!)*100)-100</definedName>
    <definedName name="_117SHARED_FORMULA_4_14_4_14_6_3" localSheetId="4">((#REF!/#REF!)*100)-100</definedName>
    <definedName name="_117SHARED_FORMULA_4_14_4_14_6_3">((#REF!/#REF!)*100)-100</definedName>
    <definedName name="_118SHARED_FORMULA_4_14_4_14_8_1">"""(([.D15]/[.C15])*100)-100"""</definedName>
    <definedName name="_119SHARED_FORMULA_4_14_4_14_8_2">"""(([.D15]/[.C15])*100)-100"""</definedName>
    <definedName name="_11Excel_BuiltIn_Print_Area_4_2">"""NA()"""</definedName>
    <definedName name="_120SHARED_FORMULA_4_14_4_14_8_3" localSheetId="3">((#REF!/#REF!)*100)-100</definedName>
    <definedName name="_120SHARED_FORMULA_4_14_4_14_8_3" localSheetId="4">((#REF!/#REF!)*100)-100</definedName>
    <definedName name="_120SHARED_FORMULA_4_14_4_14_8_3">((#REF!/#REF!)*100)-100</definedName>
    <definedName name="_121SHARED_FORMULA_4_15_4_15_7_1">"""(([.D16]/[.C16])*100)-100"""</definedName>
    <definedName name="_122SHARED_FORMULA_4_15_4_15_7_2">"""(([.D16]/[.C16])*100)-100"""</definedName>
    <definedName name="_123SHARED_FORMULA_4_15_4_15_7_3" localSheetId="3">((#REF!/#REF!)*100)-100</definedName>
    <definedName name="_123SHARED_FORMULA_4_15_4_15_7_3" localSheetId="4">((#REF!/#REF!)*100)-100</definedName>
    <definedName name="_123SHARED_FORMULA_4_15_4_15_7_3">((#REF!/#REF!)*100)-100</definedName>
    <definedName name="_124SHARED_FORMULA_4_36_4_36_5_1">"""(([.D37]/[.C37])*100)-100"""</definedName>
    <definedName name="_125SHARED_FORMULA_4_36_4_36_5_2">"""(([.D37]/[.C37])*100)-100"""</definedName>
    <definedName name="_126SHARED_FORMULA_4_36_4_36_5_3" localSheetId="3">((#REF!/#REF!)*100)-100</definedName>
    <definedName name="_126SHARED_FORMULA_4_36_4_36_5_3" localSheetId="4">((#REF!/#REF!)*100)-100</definedName>
    <definedName name="_126SHARED_FORMULA_4_36_4_36_5_3">((#REF!/#REF!)*100)-100</definedName>
    <definedName name="_127SHARED_FORMULA_4_37_4_37_4_1">"""(([.D38]/[.C38])*100)-100"""</definedName>
    <definedName name="_128SHARED_FORMULA_4_37_4_37_4_2">"""(([.D38]/[.C38])*100)-100"""</definedName>
    <definedName name="_129SHARED_FORMULA_4_37_4_37_4_3" localSheetId="3">((#REF!/#REF!)*100)-100</definedName>
    <definedName name="_129SHARED_FORMULA_4_37_4_37_4_3" localSheetId="4">((#REF!/#REF!)*100)-100</definedName>
    <definedName name="_129SHARED_FORMULA_4_37_4_37_4_3">((#REF!/#REF!)*100)-100</definedName>
    <definedName name="_12Excel_BuiltIn_Print_Area_4_3">NA()</definedName>
    <definedName name="_130SHARED_FORMULA_4_37_4_37_6_1">"""(([.D38]/[.C38])*100)-100"""</definedName>
    <definedName name="_131SHARED_FORMULA_4_37_4_37_6_2">"""(([.D38]/[.C38])*100)-100"""</definedName>
    <definedName name="_132SHARED_FORMULA_4_37_4_37_6_3" localSheetId="3">((#REF!/#REF!)*100)-100</definedName>
    <definedName name="_132SHARED_FORMULA_4_37_4_37_6_3" localSheetId="4">((#REF!/#REF!)*100)-100</definedName>
    <definedName name="_132SHARED_FORMULA_4_37_4_37_6_3">((#REF!/#REF!)*100)-100</definedName>
    <definedName name="_133SHARED_FORMULA_4_38_4_38_7_1">"""(([.D39]/[.C39])*100)-100"""</definedName>
    <definedName name="_134SHARED_FORMULA_4_38_4_38_7_2">"""(([.D39]/[.C39])*100)-100"""</definedName>
    <definedName name="_135SHARED_FORMULA_4_38_4_38_7_3" localSheetId="3">((#REF!/#REF!)*100)-100</definedName>
    <definedName name="_135SHARED_FORMULA_4_38_4_38_7_3" localSheetId="4">((#REF!/#REF!)*100)-100</definedName>
    <definedName name="_135SHARED_FORMULA_4_38_4_38_7_3">((#REF!/#REF!)*100)-100</definedName>
    <definedName name="_136SHARED_FORMULA_4_40_4_40_8_1">"""(([.D41]/[.C41])*100)-100"""</definedName>
    <definedName name="_137SHARED_FORMULA_4_40_4_40_8_2">"""(([.D41]/[.C41])*100)-100"""</definedName>
    <definedName name="_138SHARED_FORMULA_4_40_4_40_8_3" localSheetId="3">((#REF!/#REF!)*100)-100</definedName>
    <definedName name="_138SHARED_FORMULA_4_40_4_40_8_3" localSheetId="4">((#REF!/#REF!)*100)-100</definedName>
    <definedName name="_138SHARED_FORMULA_4_40_4_40_8_3">((#REF!/#REF!)*100)-100</definedName>
    <definedName name="_139SHARED_FORMULA_4_53_4_53_8_1">"""(([.D54]/[.C54])*100)-100"""</definedName>
    <definedName name="_13Excel_BuiltIn_Print_Area_5_1">"""NA()"""</definedName>
    <definedName name="_140SHARED_FORMULA_4_53_4_53_8_2">"""(([.D54]/[.C54])*100)-100"""</definedName>
    <definedName name="_141SHARED_FORMULA_4_53_4_53_8_3" localSheetId="3">((#REF!/#REF!)*100)-100</definedName>
    <definedName name="_141SHARED_FORMULA_4_53_4_53_8_3" localSheetId="4">((#REF!/#REF!)*100)-100</definedName>
    <definedName name="_141SHARED_FORMULA_4_53_4_53_8_3">((#REF!/#REF!)*100)-100</definedName>
    <definedName name="_142SHARED_FORMULA_4_54_4_54_5_1">"""(([.D55]/[.C55])*100)-100"""</definedName>
    <definedName name="_143SHARED_FORMULA_4_54_4_54_5_2">"""(([.D55]/[.C55])*100)-100"""</definedName>
    <definedName name="_144SHARED_FORMULA_4_54_4_54_5_3" localSheetId="3">((#REF!/#REF!)*100)-100</definedName>
    <definedName name="_144SHARED_FORMULA_4_54_4_54_5_3" localSheetId="4">((#REF!/#REF!)*100)-100</definedName>
    <definedName name="_144SHARED_FORMULA_4_54_4_54_5_3">((#REF!/#REF!)*100)-100</definedName>
    <definedName name="_145SHARED_FORMULA_4_55_4_55_4_1">"""(([.D56]/[.C56])*100)-100"""</definedName>
    <definedName name="_146SHARED_FORMULA_4_55_4_55_4_2">"""(([.D56]/[.C56])*100)-100"""</definedName>
    <definedName name="_147SHARED_FORMULA_4_55_4_55_4_3" localSheetId="3">((#REF!/#REF!)*100)-100</definedName>
    <definedName name="_147SHARED_FORMULA_4_55_4_55_4_3" localSheetId="4">((#REF!/#REF!)*100)-100</definedName>
    <definedName name="_147SHARED_FORMULA_4_55_4_55_4_3">((#REF!/#REF!)*100)-100</definedName>
    <definedName name="_148SHARED_FORMULA_4_55_4_55_6_1">"""(([.D56]/[.C56])*100)-100"""</definedName>
    <definedName name="_149SHARED_FORMULA_4_55_4_55_6_2">"""(([.D56]/[.C56])*100)-100"""</definedName>
    <definedName name="_14Excel_BuiltIn_Print_Area_5_2">"""NA()"""</definedName>
    <definedName name="_150SHARED_FORMULA_4_55_4_55_6_3" localSheetId="3">((#REF!/#REF!)*100)-100</definedName>
    <definedName name="_150SHARED_FORMULA_4_55_4_55_6_3" localSheetId="4">((#REF!/#REF!)*100)-100</definedName>
    <definedName name="_150SHARED_FORMULA_4_55_4_55_6_3">((#REF!/#REF!)*100)-100</definedName>
    <definedName name="_151SHARED_FORMULA_4_56_4_56_7_1">"""(([.D57]/[.C57])*100)-100"""</definedName>
    <definedName name="_152SHARED_FORMULA_4_56_4_56_7_2">"""(([.D57]/[.C57])*100)-100"""</definedName>
    <definedName name="_153SHARED_FORMULA_4_56_4_56_7_3" localSheetId="3">((#REF!/#REF!)*100)-100</definedName>
    <definedName name="_153SHARED_FORMULA_4_56_4_56_7_3" localSheetId="4">((#REF!/#REF!)*100)-100</definedName>
    <definedName name="_153SHARED_FORMULA_4_56_4_56_7_3">((#REF!/#REF!)*100)-100</definedName>
    <definedName name="_154SHARED_FORMULA_4_71_4_71_5_1">"""(([.D72]/[.C72])*100)-100"""</definedName>
    <definedName name="_155SHARED_FORMULA_4_71_4_71_5_2">"""(([.D72]/[.C72])*100)-100"""</definedName>
    <definedName name="_156SHARED_FORMULA_4_71_4_71_5_3" localSheetId="3">((#REF!/#REF!)*100)-100</definedName>
    <definedName name="_156SHARED_FORMULA_4_71_4_71_5_3" localSheetId="4">((#REF!/#REF!)*100)-100</definedName>
    <definedName name="_156SHARED_FORMULA_4_71_4_71_5_3">((#REF!/#REF!)*100)-100</definedName>
    <definedName name="_157SHARED_FORMULA_4_71_4_71_8_1">"""(([.D72]/[.C72])*100)-100"""</definedName>
    <definedName name="_158SHARED_FORMULA_4_71_4_71_8_2">"""(([.D72]/[.C72])*100)-100"""</definedName>
    <definedName name="_159SHARED_FORMULA_4_71_4_71_8_3" localSheetId="3">((#REF!/#REF!)*100)-100</definedName>
    <definedName name="_159SHARED_FORMULA_4_71_4_71_8_3" localSheetId="4">((#REF!/#REF!)*100)-100</definedName>
    <definedName name="_159SHARED_FORMULA_4_71_4_71_8_3">((#REF!/#REF!)*100)-100</definedName>
    <definedName name="_15Excel_BuiltIn_Print_Area_5_3">NA()</definedName>
    <definedName name="_160SHARED_FORMULA_4_72_4_72_4_1">"""(([.D73]/[.C73])*100)-100"""</definedName>
    <definedName name="_161SHARED_FORMULA_4_72_4_72_4_2">"""(([.D73]/[.C73])*100)-100"""</definedName>
    <definedName name="_162SHARED_FORMULA_4_72_4_72_4_3" localSheetId="3">((#REF!/#REF!)*100)-100</definedName>
    <definedName name="_162SHARED_FORMULA_4_72_4_72_4_3" localSheetId="4">((#REF!/#REF!)*100)-100</definedName>
    <definedName name="_162SHARED_FORMULA_4_72_4_72_4_3">((#REF!/#REF!)*100)-100</definedName>
    <definedName name="_163SHARED_FORMULA_4_72_4_72_6_1">"""(([.D73]/[.C73])*100)-100"""</definedName>
    <definedName name="_164SHARED_FORMULA_4_72_4_72_6_2">"""(([.D73]/[.C73])*100)-100"""</definedName>
    <definedName name="_165SHARED_FORMULA_4_72_4_72_6_3" localSheetId="3">((#REF!/#REF!)*100)-100</definedName>
    <definedName name="_165SHARED_FORMULA_4_72_4_72_6_3" localSheetId="4">((#REF!/#REF!)*100)-100</definedName>
    <definedName name="_165SHARED_FORMULA_4_72_4_72_6_3">((#REF!/#REF!)*100)-100</definedName>
    <definedName name="_166SHARED_FORMULA_4_73_4_73_7_1">"""(([.D74]/[.C74])*100)-100"""</definedName>
    <definedName name="_167SHARED_FORMULA_4_73_4_73_7_2">"""(([.D74]/[.C74])*100)-100"""</definedName>
    <definedName name="_168SHARED_FORMULA_4_73_4_73_7_3" localSheetId="3">((#REF!/#REF!)*100)-100</definedName>
    <definedName name="_168SHARED_FORMULA_4_73_4_73_7_3" localSheetId="4">((#REF!/#REF!)*100)-100</definedName>
    <definedName name="_168SHARED_FORMULA_4_73_4_73_7_3">((#REF!/#REF!)*100)-100</definedName>
    <definedName name="_169SHARED_FORMULA_4_88_4_88_8_1">"""(([.D89]/[.C89])*100)-100"""</definedName>
    <definedName name="_16SHARED_FORMULA_1_146_1_146_0_1">"""NA()"""</definedName>
    <definedName name="_170SHARED_FORMULA_4_88_4_88_8_2">"""(([.D89]/[.C89])*100)-100"""</definedName>
    <definedName name="_171SHARED_FORMULA_4_88_4_88_8_3" localSheetId="3">((#REF!/#REF!)*100)-100</definedName>
    <definedName name="_171SHARED_FORMULA_4_88_4_88_8_3" localSheetId="4">((#REF!/#REF!)*100)-100</definedName>
    <definedName name="_171SHARED_FORMULA_4_88_4_88_8_3">((#REF!/#REF!)*100)-100</definedName>
    <definedName name="_172SHARED_FORMULA_4_89_4_89_5_1">"""(([.D90]/[.C90])*100)-100"""</definedName>
    <definedName name="_173SHARED_FORMULA_4_89_4_89_5_2">"""(([.D90]/[.C90])*100)-100"""</definedName>
    <definedName name="_174SHARED_FORMULA_4_89_4_89_5_3" localSheetId="3">((#REF!/#REF!)*100)-100</definedName>
    <definedName name="_174SHARED_FORMULA_4_89_4_89_5_3" localSheetId="4">((#REF!/#REF!)*100)-100</definedName>
    <definedName name="_174SHARED_FORMULA_4_89_4_89_5_3">((#REF!/#REF!)*100)-100</definedName>
    <definedName name="_175Z_3BCF3A1C_15FB_4953_A7D3_0EA7293DDD77__wvu_Cols_1">"""NA()"""</definedName>
    <definedName name="_176Z_3BCF3A1C_15FB_4953_A7D3_0EA7293DDD77__wvu_Cols_2">"""NA()"""</definedName>
    <definedName name="_177Z_3BCF3A1C_15FB_4953_A7D3_0EA7293DDD77__wvu_Cols_3">NA()</definedName>
    <definedName name="_178Z_3BCF3A1C_15FB_4953_A7D3_0EA7293DDD77__wvu_Cols_1_1">"""NA()"""</definedName>
    <definedName name="_179Z_3BCF3A1C_15FB_4953_A7D3_0EA7293DDD77__wvu_Cols_1_2">"""NA()"""</definedName>
    <definedName name="_17SHARED_FORMULA_1_146_1_146_0_2">"""NA()"""</definedName>
    <definedName name="_180Z_3BCF3A1C_15FB_4953_A7D3_0EA7293DDD77__wvu_Cols_1_3">NA()</definedName>
    <definedName name="_181Z_3BCF3A1C_15FB_4953_A7D3_0EA7293DDD77__wvu_PrintArea_1">"""NA()"""</definedName>
    <definedName name="_182Z_3BCF3A1C_15FB_4953_A7D3_0EA7293DDD77__wvu_PrintArea_2">"""NA()"""</definedName>
    <definedName name="_183Z_3BCF3A1C_15FB_4953_A7D3_0EA7293DDD77__wvu_PrintArea_3">NA()</definedName>
    <definedName name="_184Z_3BCF3A1C_15FB_4953_A7D3_0EA7293DDD77__wvu_PrintArea_1_1">"""NA()"""</definedName>
    <definedName name="_185Z_3BCF3A1C_15FB_4953_A7D3_0EA7293DDD77__wvu_PrintArea_1_2">"""NA()"""</definedName>
    <definedName name="_186Z_3BCF3A1C_15FB_4953_A7D3_0EA7293DDD77__wvu_PrintArea_1_3">NA()</definedName>
    <definedName name="_187Z_3BCF3A1C_15FB_4953_A7D3_0EA7293DDD77__wvu_PrintArea_2_1">"""NA()"""</definedName>
    <definedName name="_188Z_3BCF3A1C_15FB_4953_A7D3_0EA7293DDD77__wvu_PrintArea_2_2">"""NA()"""</definedName>
    <definedName name="_189Z_3BCF3A1C_15FB_4953_A7D3_0EA7293DDD77__wvu_PrintArea_2_3">NA()</definedName>
    <definedName name="_18SHARED_FORMULA_1_146_1_146_0_3">NA()</definedName>
    <definedName name="_190Z_3BCF3A1C_15FB_4953_A7D3_0EA7293DDD77__wvu_PrintArea_3_1">"""NA()"""</definedName>
    <definedName name="_191Z_3BCF3A1C_15FB_4953_A7D3_0EA7293DDD77__wvu_PrintArea_3_2">"""NA()"""</definedName>
    <definedName name="_192Z_3BCF3A1C_15FB_4953_A7D3_0EA7293DDD77__wvu_PrintArea_3_3">NA()</definedName>
    <definedName name="_193Z_3BCF3A1C_15FB_4953_A7D3_0EA7293DDD77__wvu_PrintTitles_1">"""NA()"""</definedName>
    <definedName name="_194Z_3BCF3A1C_15FB_4953_A7D3_0EA7293DDD77__wvu_PrintTitles_2">"""NA()"""</definedName>
    <definedName name="_195Z_3BCF3A1C_15FB_4953_A7D3_0EA7293DDD77__wvu_PrintTitles_3">NA()</definedName>
    <definedName name="_196Z_3BCF3A1C_15FB_4953_A7D3_0EA7293DDD77__wvu_PrintTitles_1_1">"""NA()"""</definedName>
    <definedName name="_197Z_3BCF3A1C_15FB_4953_A7D3_0EA7293DDD77__wvu_PrintTitles_1_2">"""NA()"""</definedName>
    <definedName name="_198Z_3BCF3A1C_15FB_4953_A7D3_0EA7293DDD77__wvu_PrintTitles_1_3">NA()</definedName>
    <definedName name="_199Z_3BCF3A1C_15FB_4953_A7D3_0EA7293DDD77__wvu_PrintTitles_2_1">"""NA()"""</definedName>
    <definedName name="_19SHARED_FORMULA_1_147_1_147_0_1">"""NA()"""</definedName>
    <definedName name="_1Excel_BuiltIn_Print_Area_1_1">"""NA()"""</definedName>
    <definedName name="_200Z_3BCF3A1C_15FB_4953_A7D3_0EA7293DDD77__wvu_PrintTitles_2_2">"""NA()"""</definedName>
    <definedName name="_201Z_3BCF3A1C_15FB_4953_A7D3_0EA7293DDD77__wvu_PrintTitles_2_3">NA()</definedName>
    <definedName name="_202Z_3BCF3A1C_15FB_4953_A7D3_0EA7293DDD77__wvu_PrintTitles_3_1">"""NA()"""</definedName>
    <definedName name="_203Z_3BCF3A1C_15FB_4953_A7D3_0EA7293DDD77__wvu_PrintTitles_3_2">"""NA()"""</definedName>
    <definedName name="_204Z_3BCF3A1C_15FB_4953_A7D3_0EA7293DDD77__wvu_PrintTitles_3_3">NA()</definedName>
    <definedName name="_20SHARED_FORMULA_1_147_1_147_0_2">"""NA()"""</definedName>
    <definedName name="_21SHARED_FORMULA_1_147_1_147_0_3">NA()</definedName>
    <definedName name="_22SHARED_FORMULA_1_148_1_148_0_1">"""NA()"""</definedName>
    <definedName name="_23SHARED_FORMULA_1_148_1_148_0_2">"""NA()"""</definedName>
    <definedName name="_24SHARED_FORMULA_1_148_1_148_0_3">NA()</definedName>
    <definedName name="_25SHARED_FORMULA_1_149_1_149_0_1">"""NA()"""</definedName>
    <definedName name="_26SHARED_FORMULA_1_149_1_149_0_2">"""NA()"""</definedName>
    <definedName name="_27SHARED_FORMULA_1_149_1_149_0_3">NA()</definedName>
    <definedName name="_28SHARED_FORMULA_1_55_1_55_3_1">"""SUM([.B52:.B55])"""</definedName>
    <definedName name="_29SHARED_FORMULA_1_55_1_55_3_2">"""SUM([.B52:.B55])"""</definedName>
    <definedName name="_2Excel_BuiltIn_Print_Area_1_2">"""NA()"""</definedName>
    <definedName name="_30SHARED_FORMULA_1_55_1_55_3_3" localSheetId="3">SUM(#REF!)</definedName>
    <definedName name="_30SHARED_FORMULA_1_55_1_55_3_3" localSheetId="4">SUM(#REF!)</definedName>
    <definedName name="_30SHARED_FORMULA_1_55_1_55_3_3">SUM(#REF!)</definedName>
    <definedName name="_31SHARED_FORMULA_1_56_1_56_3_1">"""[.B56]/[.B50]*100"""</definedName>
    <definedName name="_32SHARED_FORMULA_1_56_1_56_3_2">"""[.B56]/[.B50]*100"""</definedName>
    <definedName name="_33SHARED_FORMULA_1_56_1_56_3_3" localSheetId="3">#REF!/#REF!*100</definedName>
    <definedName name="_33SHARED_FORMULA_1_56_1_56_3_3" localSheetId="4">#REF!/#REF!*100</definedName>
    <definedName name="_33SHARED_FORMULA_1_56_1_56_3_3">#REF!/#REF!*100</definedName>
    <definedName name="_34SHARED_FORMULA_15_14_15_14_4_1">"""(([.O15]/[.N15])*100)-100"""</definedName>
    <definedName name="_35SHARED_FORMULA_15_14_15_14_4_2">"""(([.O15]/[.N15])*100)-100"""</definedName>
    <definedName name="_36SHARED_FORMULA_15_14_15_14_4_3" localSheetId="3">((#REF!/#REF!)*100)-100</definedName>
    <definedName name="_36SHARED_FORMULA_15_14_15_14_4_3" localSheetId="4">((#REF!/#REF!)*100)-100</definedName>
    <definedName name="_36SHARED_FORMULA_15_14_15_14_4_3">((#REF!/#REF!)*100)-100</definedName>
    <definedName name="_37SHARED_FORMULA_15_14_15_14_5_1">"""(([.O15]/[.N15])*100)-100"""</definedName>
    <definedName name="_38SHARED_FORMULA_15_14_15_14_5_2">"""(([.O15]/[.N15])*100)-100"""</definedName>
    <definedName name="_39SHARED_FORMULA_15_14_15_14_5_3" localSheetId="3">((#REF!/#REF!)*100)-100</definedName>
    <definedName name="_39SHARED_FORMULA_15_14_15_14_5_3" localSheetId="4">((#REF!/#REF!)*100)-100</definedName>
    <definedName name="_39SHARED_FORMULA_15_14_15_14_5_3">((#REF!/#REF!)*100)-100</definedName>
    <definedName name="_3Excel_BuiltIn_Print_Area_1_3">NA()</definedName>
    <definedName name="_40SHARED_FORMULA_15_14_15_14_6_1">"""(([.O15]/[.N15])*100)-100"""</definedName>
    <definedName name="_41SHARED_FORMULA_15_14_15_14_6_2">"""(([.O15]/[.N15])*100)-100"""</definedName>
    <definedName name="_42SHARED_FORMULA_15_14_15_14_6_3" localSheetId="3">((#REF!/#REF!)*100)-100</definedName>
    <definedName name="_42SHARED_FORMULA_15_14_15_14_6_3" localSheetId="4">((#REF!/#REF!)*100)-100</definedName>
    <definedName name="_42SHARED_FORMULA_15_14_15_14_6_3">((#REF!/#REF!)*100)-100</definedName>
    <definedName name="_43SHARED_FORMULA_15_14_15_14_8_1">"""(([.O15]/[.N15])*100)-100"""</definedName>
    <definedName name="_44SHARED_FORMULA_15_14_15_14_8_2">"""(([.O15]/[.N15])*100)-100"""</definedName>
    <definedName name="_45SHARED_FORMULA_15_14_15_14_8_3" localSheetId="3">((#REF!/#REF!)*100)-100</definedName>
    <definedName name="_45SHARED_FORMULA_15_14_15_14_8_3" localSheetId="4">((#REF!/#REF!)*100)-100</definedName>
    <definedName name="_45SHARED_FORMULA_15_14_15_14_8_3">((#REF!/#REF!)*100)-100</definedName>
    <definedName name="_46SHARED_FORMULA_15_15_15_15_7_1">"""(([.O16]/[.N16])*100)-100"""</definedName>
    <definedName name="_47SHARED_FORMULA_15_15_15_15_7_2">"""(([.O16]/[.N16])*100)-100"""</definedName>
    <definedName name="_48SHARED_FORMULA_15_15_15_15_7_3" localSheetId="3">((#REF!/#REF!)*100)-100</definedName>
    <definedName name="_48SHARED_FORMULA_15_15_15_15_7_3" localSheetId="4">((#REF!/#REF!)*100)-100</definedName>
    <definedName name="_48SHARED_FORMULA_15_15_15_15_7_3">((#REF!/#REF!)*100)-100</definedName>
    <definedName name="_49SHARED_FORMULA_15_36_15_36_5_1">"""(([.O37]/[.N37])*100)-100"""</definedName>
    <definedName name="_4Excel_BuiltIn_Print_Area_2_1">"""NA()"""</definedName>
    <definedName name="_50SHARED_FORMULA_15_36_15_36_5_2">"""(([.O37]/[.N37])*100)-100"""</definedName>
    <definedName name="_51SHARED_FORMULA_15_36_15_36_5_3" localSheetId="3">((#REF!/#REF!)*100)-100</definedName>
    <definedName name="_51SHARED_FORMULA_15_36_15_36_5_3" localSheetId="4">((#REF!/#REF!)*100)-100</definedName>
    <definedName name="_51SHARED_FORMULA_15_36_15_36_5_3">((#REF!/#REF!)*100)-100</definedName>
    <definedName name="_52SHARED_FORMULA_15_37_15_37_4_1">"""(([.O38]/[.N38])*100)-100"""</definedName>
    <definedName name="_53SHARED_FORMULA_15_37_15_37_4_2">"""(([.O38]/[.N38])*100)-100"""</definedName>
    <definedName name="_54SHARED_FORMULA_15_37_15_37_4_3" localSheetId="3">((#REF!/#REF!)*100)-100</definedName>
    <definedName name="_54SHARED_FORMULA_15_37_15_37_4_3" localSheetId="4">((#REF!/#REF!)*100)-100</definedName>
    <definedName name="_54SHARED_FORMULA_15_37_15_37_4_3">((#REF!/#REF!)*100)-100</definedName>
    <definedName name="_55SHARED_FORMULA_15_37_15_37_6_1">"""(([.O38]/[.N38])*100)-100"""</definedName>
    <definedName name="_56SHARED_FORMULA_15_37_15_37_6_2">"""(([.O38]/[.N38])*100)-100"""</definedName>
    <definedName name="_57SHARED_FORMULA_15_37_15_37_6_3" localSheetId="3">((#REF!/#REF!)*100)-100</definedName>
    <definedName name="_57SHARED_FORMULA_15_37_15_37_6_3" localSheetId="4">((#REF!/#REF!)*100)-100</definedName>
    <definedName name="_57SHARED_FORMULA_15_37_15_37_6_3">((#REF!/#REF!)*100)-100</definedName>
    <definedName name="_58SHARED_FORMULA_15_38_15_38_7_1">"""(([.O39]/[.N39])*100)-100"""</definedName>
    <definedName name="_59SHARED_FORMULA_15_38_15_38_7_2">"""(([.O39]/[.N39])*100)-100"""</definedName>
    <definedName name="_5Excel_BuiltIn_Print_Area_2_2">"""NA()"""</definedName>
    <definedName name="_60SHARED_FORMULA_15_38_15_38_7_3" localSheetId="3">((#REF!/#REF!)*100)-100</definedName>
    <definedName name="_60SHARED_FORMULA_15_38_15_38_7_3" localSheetId="4">((#REF!/#REF!)*100)-100</definedName>
    <definedName name="_60SHARED_FORMULA_15_38_15_38_7_3">((#REF!/#REF!)*100)-100</definedName>
    <definedName name="_61SHARED_FORMULA_15_40_15_40_8_1">"""(([.O41]/[.N41])*100)-100"""</definedName>
    <definedName name="_62SHARED_FORMULA_15_40_15_40_8_2">"""(([.O41]/[.N41])*100)-100"""</definedName>
    <definedName name="_63SHARED_FORMULA_15_40_15_40_8_3" localSheetId="3">((#REF!/#REF!)*100)-100</definedName>
    <definedName name="_63SHARED_FORMULA_15_40_15_40_8_3" localSheetId="4">((#REF!/#REF!)*100)-100</definedName>
    <definedName name="_63SHARED_FORMULA_15_40_15_40_8_3">((#REF!/#REF!)*100)-100</definedName>
    <definedName name="_64SHARED_FORMULA_15_53_15_53_8_1">"""(([.O54]/[.N54])*100)-100"""</definedName>
    <definedName name="_65SHARED_FORMULA_15_53_15_53_8_2">"""(([.O54]/[.N54])*100)-100"""</definedName>
    <definedName name="_66SHARED_FORMULA_15_53_15_53_8_3" localSheetId="3">((#REF!/#REF!)*100)-100</definedName>
    <definedName name="_66SHARED_FORMULA_15_53_15_53_8_3" localSheetId="4">((#REF!/#REF!)*100)-100</definedName>
    <definedName name="_66SHARED_FORMULA_15_53_15_53_8_3">((#REF!/#REF!)*100)-100</definedName>
    <definedName name="_67SHARED_FORMULA_15_54_15_54_5_1">"""(([.O55]/[.N55])*100)-100"""</definedName>
    <definedName name="_68SHARED_FORMULA_15_54_15_54_5_2">"""(([.O55]/[.N55])*100)-100"""</definedName>
    <definedName name="_69SHARED_FORMULA_15_54_15_54_5_3" localSheetId="3">((#REF!/#REF!)*100)-100</definedName>
    <definedName name="_69SHARED_FORMULA_15_54_15_54_5_3" localSheetId="4">((#REF!/#REF!)*100)-100</definedName>
    <definedName name="_69SHARED_FORMULA_15_54_15_54_5_3">((#REF!/#REF!)*100)-100</definedName>
    <definedName name="_6Excel_BuiltIn_Print_Area_2_3">NA()</definedName>
    <definedName name="_70SHARED_FORMULA_15_55_15_55_4_1">"""(([.O56]/[.N56])*100)-100"""</definedName>
    <definedName name="_71SHARED_FORMULA_15_55_15_55_4_2">"""(([.O56]/[.N56])*100)-100"""</definedName>
    <definedName name="_72SHARED_FORMULA_15_55_15_55_4_3" localSheetId="3">((#REF!/#REF!)*100)-100</definedName>
    <definedName name="_72SHARED_FORMULA_15_55_15_55_4_3" localSheetId="4">((#REF!/#REF!)*100)-100</definedName>
    <definedName name="_72SHARED_FORMULA_15_55_15_55_4_3">((#REF!/#REF!)*100)-100</definedName>
    <definedName name="_73SHARED_FORMULA_15_55_15_55_6_1">"""(([.O56]/[.N56])*100)-100"""</definedName>
    <definedName name="_74SHARED_FORMULA_15_55_15_55_6_2">"""(([.O56]/[.N56])*100)-100"""</definedName>
    <definedName name="_75SHARED_FORMULA_15_55_15_55_6_3" localSheetId="3">((#REF!/#REF!)*100)-100</definedName>
    <definedName name="_75SHARED_FORMULA_15_55_15_55_6_3" localSheetId="4">((#REF!/#REF!)*100)-100</definedName>
    <definedName name="_75SHARED_FORMULA_15_55_15_55_6_3">((#REF!/#REF!)*100)-100</definedName>
    <definedName name="_76SHARED_FORMULA_15_56_15_56_7_1">"""(([.O57]/[.N57])*100)-100"""</definedName>
    <definedName name="_77SHARED_FORMULA_15_56_15_56_7_2">"""(([.O57]/[.N57])*100)-100"""</definedName>
    <definedName name="_78SHARED_FORMULA_15_56_15_56_7_3" localSheetId="3">((#REF!/#REF!)*100)-100</definedName>
    <definedName name="_78SHARED_FORMULA_15_56_15_56_7_3" localSheetId="4">((#REF!/#REF!)*100)-100</definedName>
    <definedName name="_78SHARED_FORMULA_15_56_15_56_7_3">((#REF!/#REF!)*100)-100</definedName>
    <definedName name="_79SHARED_FORMULA_15_71_15_71_8_1">"""(([.O72]/[.N72])*100)-100"""</definedName>
    <definedName name="_7Excel_BuiltIn_Print_Area_3_1">"""NA()"""</definedName>
    <definedName name="_80SHARED_FORMULA_15_71_15_71_8_2">"""(([.O72]/[.N72])*100)-100"""</definedName>
    <definedName name="_81SHARED_FORMULA_15_71_15_71_8_3" localSheetId="3">((#REF!/#REF!)*100)-100</definedName>
    <definedName name="_81SHARED_FORMULA_15_71_15_71_8_3" localSheetId="4">((#REF!/#REF!)*100)-100</definedName>
    <definedName name="_81SHARED_FORMULA_15_71_15_71_8_3">((#REF!/#REF!)*100)-100</definedName>
    <definedName name="_82SHARED_FORMULA_15_72_15_72_5_1">"""(([.O73]/[.N73])*100)-100"""</definedName>
    <definedName name="_83SHARED_FORMULA_15_72_15_72_5_2">"""(([.O73]/[.N73])*100)-100"""</definedName>
    <definedName name="_84SHARED_FORMULA_15_72_15_72_5_3" localSheetId="3">((#REF!/#REF!)*100)-100</definedName>
    <definedName name="_84SHARED_FORMULA_15_72_15_72_5_3" localSheetId="4">((#REF!/#REF!)*100)-100</definedName>
    <definedName name="_84SHARED_FORMULA_15_72_15_72_5_3">((#REF!/#REF!)*100)-100</definedName>
    <definedName name="_85SHARED_FORMULA_15_73_15_73_4_1">"""(([.O74]/[.N74])*100)-100"""</definedName>
    <definedName name="_86SHARED_FORMULA_15_73_15_73_4_2">"""(([.O74]/[.N74])*100)-100"""</definedName>
    <definedName name="_87SHARED_FORMULA_15_73_15_73_4_3" localSheetId="3">((#REF!/#REF!)*100)-100</definedName>
    <definedName name="_87SHARED_FORMULA_15_73_15_73_4_3" localSheetId="4">((#REF!/#REF!)*100)-100</definedName>
    <definedName name="_87SHARED_FORMULA_15_73_15_73_4_3">((#REF!/#REF!)*100)-100</definedName>
    <definedName name="_88SHARED_FORMULA_15_73_15_73_6_1">"""(([.O74]/[.N74])*100)-100"""</definedName>
    <definedName name="_89SHARED_FORMULA_15_73_15_73_6_2">"""(([.O74]/[.N74])*100)-100"""</definedName>
    <definedName name="_8Excel_BuiltIn_Print_Area_3_2">"""NA()"""</definedName>
    <definedName name="_90SHARED_FORMULA_15_73_15_73_6_3" localSheetId="3">((#REF!/#REF!)*100)-100</definedName>
    <definedName name="_90SHARED_FORMULA_15_73_15_73_6_3" localSheetId="4">((#REF!/#REF!)*100)-100</definedName>
    <definedName name="_90SHARED_FORMULA_15_73_15_73_6_3">((#REF!/#REF!)*100)-100</definedName>
    <definedName name="_91SHARED_FORMULA_15_74_15_74_7_1">"""(([.O75]/[.N75])*100)-100"""</definedName>
    <definedName name="_92SHARED_FORMULA_15_74_15_74_7_2">"""(([.O75]/[.N75])*100)-100"""</definedName>
    <definedName name="_93SHARED_FORMULA_15_74_15_74_7_3" localSheetId="3">((#REF!/#REF!)*100)-100</definedName>
    <definedName name="_93SHARED_FORMULA_15_74_15_74_7_3" localSheetId="4">((#REF!/#REF!)*100)-100</definedName>
    <definedName name="_93SHARED_FORMULA_15_74_15_74_7_3">((#REF!/#REF!)*100)-100</definedName>
    <definedName name="_94SHARED_FORMULA_15_89_15_89_5_1">"""(([.O90]/[.N90])*100)-100"""</definedName>
    <definedName name="_95SHARED_FORMULA_15_89_15_89_5_2">"""(([.O90]/[.N90])*100)-100"""</definedName>
    <definedName name="_96SHARED_FORMULA_15_89_15_89_5_3" localSheetId="3">((#REF!/#REF!)*100)-100</definedName>
    <definedName name="_96SHARED_FORMULA_15_89_15_89_5_3" localSheetId="4">((#REF!/#REF!)*100)-100</definedName>
    <definedName name="_96SHARED_FORMULA_15_89_15_89_5_3">((#REF!/#REF!)*100)-100</definedName>
    <definedName name="_97SHARED_FORMULA_15_89_15_89_8_1">"""(([.O90]/[.N90])*100)-100"""</definedName>
    <definedName name="_98SHARED_FORMULA_15_89_15_89_8_2">"""(([.O90]/[.N90])*100)-100"""</definedName>
    <definedName name="_99SHARED_FORMULA_15_89_15_89_8_3" localSheetId="3">((#REF!/#REF!)*100)-100</definedName>
    <definedName name="_99SHARED_FORMULA_15_89_15_89_8_3" localSheetId="4">((#REF!/#REF!)*100)-100</definedName>
    <definedName name="_99SHARED_FORMULA_15_89_15_89_8_3">((#REF!/#REF!)*100)-100</definedName>
    <definedName name="_9Excel_BuiltIn_Print_Area_3_3">NA()</definedName>
    <definedName name="Excel_BuiltIn_Print_Area">'Evol.sole-régionale_Blés'!$A$61:$Q$87</definedName>
    <definedName name="Excel_BuiltIn_Print_Area_1">"""NA()"""</definedName>
    <definedName name="Excel_BuiltIn_Print_Area_2">"""NA()"""</definedName>
    <definedName name="Excel_BuiltIn_Print_Area_3">"""NA()"""</definedName>
    <definedName name="Excel_BuiltIn_Print_Area_4">"""NA()"""</definedName>
    <definedName name="Excel_BuiltIn_Print_Area_5">"""NA()"""</definedName>
    <definedName name="SHARED_FORMULA_1_146_1_146_0">"""NA()"""</definedName>
    <definedName name="SHARED_FORMULA_1_147_1_147_0">"""NA()"""</definedName>
    <definedName name="SHARED_FORMULA_1_148_1_148_0">"""NA()"""</definedName>
    <definedName name="SHARED_FORMULA_1_149_1_149_0">"""NA()"""</definedName>
    <definedName name="SHARED_FORMULA_1_55_1_55_3">"""SUM([.B52:.B55])"""</definedName>
    <definedName name="SHARED_FORMULA_1_56_1_56_3">"""[.B56]/[.B50]*100"""</definedName>
    <definedName name="SHARED_FORMULA_15_14_15_14_4">"""(([.O15]/[.N15])*100)-100"""</definedName>
    <definedName name="SHARED_FORMULA_15_14_15_14_5">"""(([.O15]/[.N15])*100)-100"""</definedName>
    <definedName name="SHARED_FORMULA_15_14_15_14_6">"""(([.O15]/[.N15])*100)-100"""</definedName>
    <definedName name="SHARED_FORMULA_15_14_15_14_8">"""(([.O15]/[.N15])*100)-100"""</definedName>
    <definedName name="SHARED_FORMULA_15_15_15_15_7">"""(([.O16]/[.N16])*100)-100"""</definedName>
    <definedName name="SHARED_FORMULA_15_36_15_36_5">"""(([.O37]/[.N37])*100)-100"""</definedName>
    <definedName name="SHARED_FORMULA_15_37_15_37_4">"""(([.O38]/[.N38])*100)-100"""</definedName>
    <definedName name="SHARED_FORMULA_15_37_15_37_6">"""(([.O38]/[.N38])*100)-100"""</definedName>
    <definedName name="SHARED_FORMULA_15_38_15_38_7">"""(([.O39]/[.N39])*100)-100"""</definedName>
    <definedName name="SHARED_FORMULA_15_40_15_40_8">"""(([.O41]/[.N41])*100)-100"""</definedName>
    <definedName name="SHARED_FORMULA_15_53_15_53_8">"""(([.O54]/[.N54])*100)-100"""</definedName>
    <definedName name="SHARED_FORMULA_15_54_15_54_5">"""(([.O55]/[.N55])*100)-100"""</definedName>
    <definedName name="SHARED_FORMULA_15_55_15_55_4">"""(([.O56]/[.N56])*100)-100"""</definedName>
    <definedName name="SHARED_FORMULA_15_55_15_55_6">"""(([.O56]/[.N56])*100)-100"""</definedName>
    <definedName name="SHARED_FORMULA_15_56_15_56_7">"""(([.O57]/[.N57])*100)-100"""</definedName>
    <definedName name="SHARED_FORMULA_15_71_15_71_8">"""(([.O72]/[.N72])*100)-100"""</definedName>
    <definedName name="SHARED_FORMULA_15_72_15_72_5">"""(([.O73]/[.N73])*100)-100"""</definedName>
    <definedName name="SHARED_FORMULA_15_73_15_73_4">"""(([.O74]/[.N74])*100)-100"""</definedName>
    <definedName name="SHARED_FORMULA_15_73_15_73_6">"""(([.O74]/[.N74])*100)-100"""</definedName>
    <definedName name="SHARED_FORMULA_15_74_15_74_7">"""(([.O75]/[.N75])*100)-100"""</definedName>
    <definedName name="SHARED_FORMULA_15_89_15_89_5">"""(([.O90]/[.N90])*100)-100"""</definedName>
    <definedName name="SHARED_FORMULA_15_89_15_89_8">"""(([.O90]/[.N90])*100)-100"""</definedName>
    <definedName name="SHARED_FORMULA_15_95_15_95_5">"""(([.O96]/[.N96])*100)-100"""</definedName>
    <definedName name="SHARED_FORMULA_2_11_2_11_3">"""SUM([.C9:.C10])"""</definedName>
    <definedName name="SHARED_FORMULA_2_7_2_7_2">"""SUM(#REF!)"""</definedName>
    <definedName name="SHARED_FORMULA_4_14_4_14_4">"""(([.D15]/[.C15])*100)-100"""</definedName>
    <definedName name="SHARED_FORMULA_4_14_4_14_5">"""(([.D15]/[.C15])*100)-100"""</definedName>
    <definedName name="SHARED_FORMULA_4_14_4_14_6">"""(([.D15]/[.C15])*100)-100"""</definedName>
    <definedName name="SHARED_FORMULA_4_14_4_14_8">"""(([.D15]/[.C15])*100)-100"""</definedName>
    <definedName name="SHARED_FORMULA_4_15_4_15_7">"""(([.D16]/[.C16])*100)-100"""</definedName>
    <definedName name="SHARED_FORMULA_4_36_4_36_5">"""(([.D37]/[.C37])*100)-100"""</definedName>
    <definedName name="SHARED_FORMULA_4_37_4_37_4">"""(([.D38]/[.C38])*100)-100"""</definedName>
    <definedName name="SHARED_FORMULA_4_37_4_37_6">"""(([.D38]/[.C38])*100)-100"""</definedName>
    <definedName name="SHARED_FORMULA_4_38_4_38_7">"""(([.D39]/[.C39])*100)-100"""</definedName>
    <definedName name="SHARED_FORMULA_4_40_4_40_8">"""(([.D41]/[.C41])*100)-100"""</definedName>
    <definedName name="SHARED_FORMULA_4_53_4_53_8">"""(([.D54]/[.C54])*100)-100"""</definedName>
    <definedName name="SHARED_FORMULA_4_54_4_54_5">"""(([.D55]/[.C55])*100)-100"""</definedName>
    <definedName name="SHARED_FORMULA_4_55_4_55_4">"""(([.D56]/[.C56])*100)-100"""</definedName>
    <definedName name="SHARED_FORMULA_4_55_4_55_6">"""(([.D56]/[.C56])*100)-100"""</definedName>
    <definedName name="SHARED_FORMULA_4_56_4_56_7">"""(([.D57]/[.C57])*100)-100"""</definedName>
    <definedName name="SHARED_FORMULA_4_71_4_71_5">"""(([.D72]/[.C72])*100)-100"""</definedName>
    <definedName name="SHARED_FORMULA_4_71_4_71_8">"""(([.D72]/[.C72])*100)-100"""</definedName>
    <definedName name="SHARED_FORMULA_4_72_4_72_4">"""(([.D73]/[.C73])*100)-100"""</definedName>
    <definedName name="SHARED_FORMULA_4_72_4_72_6">"""(([.D73]/[.C73])*100)-100"""</definedName>
    <definedName name="SHARED_FORMULA_4_73_4_73_7">"""(([.D74]/[.C74])*100)-100"""</definedName>
    <definedName name="SHARED_FORMULA_4_88_4_88_8">"""(([.D89]/[.C89])*100)-100"""</definedName>
    <definedName name="SHARED_FORMULA_4_89_4_89_5">"""(([.D90]/[.C90])*100)-100"""</definedName>
    <definedName name="Z_3BCF3A1C_15FB_4953_A7D3_0EA7293DDD77__wvu_Cols">"""NA()"""</definedName>
    <definedName name="Z_3BCF3A1C_15FB_4953_A7D3_0EA7293DDD77__wvu_Cols_1">"""NA()"""</definedName>
    <definedName name="Z_3BCF3A1C_15FB_4953_A7D3_0EA7293DDD77__wvu_PrintArea">"""NA()"""</definedName>
    <definedName name="Z_3BCF3A1C_15FB_4953_A7D3_0EA7293DDD77__wvu_PrintArea_1">"""NA()"""</definedName>
    <definedName name="Z_3BCF3A1C_15FB_4953_A7D3_0EA7293DDD77__wvu_PrintArea_2">"""NA()"""</definedName>
    <definedName name="Z_3BCF3A1C_15FB_4953_A7D3_0EA7293DDD77__wvu_PrintArea_3">"""NA()"""</definedName>
    <definedName name="Z_3BCF3A1C_15FB_4953_A7D3_0EA7293DDD77__wvu_PrintTitles">"""NA()"""</definedName>
    <definedName name="Z_3BCF3A1C_15FB_4953_A7D3_0EA7293DDD77__wvu_PrintTitles_1">"""NA()"""</definedName>
    <definedName name="Z_3BCF3A1C_15FB_4953_A7D3_0EA7293DDD77__wvu_PrintTitles_2">"""NA()"""</definedName>
    <definedName name="Z_3BCF3A1C_15FB_4953_A7D3_0EA7293DDD77__wvu_PrintTitles_3">"""NA()"""</definedName>
    <definedName name="_xlnm.Print_Area" localSheetId="2">'GC_EstimProduction2023-2024'!#REF!</definedName>
  </definedNames>
  <calcPr calcId="162913"/>
  <customWorkbookViews>
    <customWorkbookView name="Utilisateur Windows - Affichage personnalisé" guid="{ED3D59C6-95D8-425D-B182-A385DC662969}" mergeInterval="0" personalView="1" maximized="1" xWindow="-2109" yWindow="-193" windowWidth="2118" windowHeight="1293" tabRatio="500" activeSheetId="4" showComments="commIndAndComment"/>
  </customWorkbookViews>
</workbook>
</file>

<file path=xl/calcChain.xml><?xml version="1.0" encoding="utf-8"?>
<calcChain xmlns="http://schemas.openxmlformats.org/spreadsheetml/2006/main">
  <c r="E34" i="10" l="1"/>
  <c r="E16" i="10"/>
  <c r="Q48" i="8" l="1"/>
  <c r="Q42" i="8"/>
  <c r="Q40" i="8"/>
  <c r="Q36" i="8"/>
  <c r="Q34" i="8"/>
  <c r="Q32" i="8"/>
  <c r="Q30" i="8"/>
  <c r="Q15" i="8"/>
  <c r="E62" i="9" l="1"/>
  <c r="E43" i="9"/>
  <c r="Q46" i="8" l="1"/>
  <c r="Q44" i="8"/>
  <c r="Q38" i="8"/>
  <c r="Q28" i="8"/>
  <c r="Q26" i="8"/>
  <c r="Q24" i="8"/>
  <c r="Q22" i="8"/>
  <c r="Q20" i="8"/>
  <c r="Q18" i="8"/>
  <c r="Q16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S15" i="8"/>
  <c r="S17" i="8"/>
  <c r="E33" i="10" l="1"/>
  <c r="E15" i="10"/>
  <c r="E61" i="9"/>
  <c r="E42" i="9"/>
  <c r="E60" i="9" l="1"/>
  <c r="E32" i="10" l="1"/>
  <c r="E14" i="10"/>
  <c r="E41" i="9"/>
  <c r="E40" i="9"/>
  <c r="S47" i="8" l="1"/>
  <c r="S45" i="8"/>
  <c r="S43" i="8"/>
  <c r="S41" i="8"/>
  <c r="S39" i="8"/>
  <c r="S37" i="8"/>
  <c r="S35" i="8"/>
  <c r="S33" i="8"/>
  <c r="E39" i="9" l="1"/>
  <c r="E33" i="9"/>
  <c r="S31" i="8" l="1"/>
  <c r="E38" i="9" l="1"/>
  <c r="E11" i="10" l="1"/>
  <c r="S29" i="8" l="1"/>
  <c r="S27" i="8"/>
  <c r="S25" i="8"/>
  <c r="S23" i="8"/>
  <c r="S21" i="8"/>
  <c r="S19" i="8"/>
  <c r="Z12" i="7" l="1"/>
  <c r="Z11" i="7"/>
  <c r="Y14" i="7"/>
  <c r="P59" i="7"/>
  <c r="P58" i="7"/>
  <c r="P57" i="7"/>
  <c r="P56" i="7"/>
  <c r="P55" i="7"/>
  <c r="P54" i="7"/>
  <c r="P52" i="7"/>
  <c r="O58" i="7"/>
  <c r="O59" i="7" s="1"/>
  <c r="E5" i="10" l="1"/>
  <c r="E23" i="10"/>
  <c r="E31" i="10"/>
  <c r="E30" i="10"/>
  <c r="E29" i="10"/>
  <c r="E28" i="10"/>
  <c r="E27" i="10"/>
  <c r="E26" i="10"/>
  <c r="E25" i="10"/>
  <c r="E24" i="10"/>
  <c r="E13" i="9"/>
  <c r="E13" i="10"/>
  <c r="E12" i="10"/>
  <c r="E10" i="10"/>
  <c r="E9" i="10"/>
  <c r="E8" i="10"/>
  <c r="E7" i="10"/>
  <c r="E6" i="10"/>
  <c r="E59" i="9"/>
  <c r="E58" i="9"/>
  <c r="E57" i="9"/>
  <c r="E56" i="9"/>
  <c r="E55" i="9"/>
  <c r="E54" i="9"/>
  <c r="E53" i="9"/>
  <c r="E52" i="9"/>
  <c r="E51" i="9"/>
  <c r="E37" i="9"/>
  <c r="E36" i="9"/>
  <c r="E35" i="9"/>
  <c r="E34" i="9"/>
  <c r="E32" i="9"/>
  <c r="E24" i="9"/>
  <c r="E23" i="9"/>
  <c r="E22" i="9"/>
  <c r="E21" i="9"/>
  <c r="E20" i="9"/>
  <c r="E19" i="9"/>
  <c r="E18" i="9"/>
  <c r="E17" i="9"/>
  <c r="E16" i="9"/>
  <c r="E15" i="9"/>
  <c r="E14" i="9"/>
  <c r="N59" i="7" l="1"/>
  <c r="X14" i="7"/>
  <c r="Z14" i="7" s="1"/>
  <c r="M58" i="7" l="1"/>
  <c r="M59" i="7" s="1"/>
  <c r="K58" i="7"/>
  <c r="K59" i="7" s="1"/>
  <c r="J58" i="7"/>
  <c r="J59" i="7" s="1"/>
  <c r="I58" i="7"/>
  <c r="H58" i="7"/>
  <c r="H59" i="7" s="1"/>
  <c r="G57" i="7"/>
  <c r="G58" i="7" s="1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G52" i="7"/>
  <c r="F52" i="7"/>
  <c r="E52" i="7"/>
  <c r="D52" i="7"/>
  <c r="C52" i="7"/>
  <c r="B52" i="7"/>
  <c r="W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I59" i="7" l="1"/>
  <c r="E58" i="7"/>
  <c r="E59" i="7" s="1"/>
  <c r="C58" i="7"/>
  <c r="C59" i="7" s="1"/>
  <c r="D58" i="7"/>
  <c r="D59" i="7" s="1"/>
  <c r="G59" i="7"/>
  <c r="B58" i="7"/>
  <c r="B59" i="7" s="1"/>
  <c r="F58" i="7"/>
  <c r="F59" i="7" s="1"/>
</calcChain>
</file>

<file path=xl/sharedStrings.xml><?xml version="1.0" encoding="utf-8"?>
<sst xmlns="http://schemas.openxmlformats.org/spreadsheetml/2006/main" count="266" uniqueCount="162">
  <si>
    <t>Estimations précoces de conjoncture en Grandes cultures</t>
  </si>
  <si>
    <t>Ces estimations sont issues d’un croisement de différentes sources d’informations constituées par :</t>
  </si>
  <si>
    <t>- un réseau d'enquêtés à partir de correspondants locaux interrogés chaque mois,</t>
  </si>
  <si>
    <t>- des enquêtes régionales : l'enquête annuelle "Terres Labourables" portant sur 1 527 exploitants de la région,</t>
  </si>
  <si>
    <t>- des extractions des déclarations PAC déposées par les agriculteurs dans les 13 départements de la région,</t>
  </si>
  <si>
    <t>Au fur et à mesure de l’année, et à chaque réception de données, les chiffres sont comparés et les estimations sont affinées,</t>
  </si>
  <si>
    <t>en considérant les éléments fournis par les enquêtes et les extractions de données.</t>
  </si>
  <si>
    <t>Méthodologie par estimations successives :</t>
  </si>
  <si>
    <t>s’affinent et se complètent de mois en mois tout au long de la campagne. Les données sont disponibles à partir du 10 des mois suivants : février,</t>
  </si>
  <si>
    <t>avril, mai, juin, juillet, août, septembre, octobre, novembre.</t>
  </si>
  <si>
    <t>En avril, les cultures de printemps s’ajoutent à celles d’hiver ; dès le mois de mai les informations couvrent l’ensemble des cultures.</t>
  </si>
  <si>
    <t>Les estimations de surfaces sont complétées à partir de juillet par des estimations de rendements et de production.</t>
  </si>
  <si>
    <t>Stocks et dépôts pour les grandes cultures</t>
  </si>
  <si>
    <t>Ces Etats tracent les entrées, sorties, stocks et mises en dépôt par espèces chez les collecteurs des grains de consommations et des semences.</t>
  </si>
  <si>
    <t>Définition stocks/dépôts</t>
  </si>
  <si>
    <t>C’est la notion de « propriété » qui décline les stocks, des dépôts.</t>
  </si>
  <si>
    <t>déclaré et appartenant toujours aux livreurs. Ces stocks sont détaillés par département du silo de stockage.</t>
  </si>
  <si>
    <t>ou producteur grainier, stockée dans chaque département au dernier jour du mois.</t>
  </si>
  <si>
    <t>Index :</t>
  </si>
  <si>
    <t>Calendrier des estimations de production</t>
  </si>
  <si>
    <t>Estimations de production campagne</t>
  </si>
  <si>
    <t>Cotations des céréales</t>
  </si>
  <si>
    <t>Evolution de la sole régionale des blés</t>
  </si>
  <si>
    <t>Calendrier de parution des informations Grandes cultures</t>
  </si>
  <si>
    <t>Surface</t>
  </si>
  <si>
    <t>Surface et production</t>
  </si>
  <si>
    <t>Déc</t>
  </si>
  <si>
    <t>Janv</t>
  </si>
  <si>
    <t>Fév</t>
  </si>
  <si>
    <t>Mars</t>
  </si>
  <si>
    <t>Avril</t>
  </si>
  <si>
    <t>Mai</t>
  </si>
  <si>
    <t>Juin</t>
  </si>
  <si>
    <t>Juillet</t>
  </si>
  <si>
    <t>Août</t>
  </si>
  <si>
    <t>Sept</t>
  </si>
  <si>
    <t>Oct</t>
  </si>
  <si>
    <t>Nov</t>
  </si>
  <si>
    <t>Blé tendre d'hiver</t>
  </si>
  <si>
    <t>Blé tendre de printemps</t>
  </si>
  <si>
    <t>Blé dur d'hiver</t>
  </si>
  <si>
    <t>Blé dur de printemps</t>
  </si>
  <si>
    <t>Orge, escourgeon d'hiver</t>
  </si>
  <si>
    <t>Orge, esc.de printemps</t>
  </si>
  <si>
    <t>Avoine d'hiver</t>
  </si>
  <si>
    <t>Avoine de printemps</t>
  </si>
  <si>
    <t>Seigle</t>
  </si>
  <si>
    <t>Triticale</t>
  </si>
  <si>
    <t>Maïs</t>
  </si>
  <si>
    <t>Sorgho</t>
  </si>
  <si>
    <t>Colza d'hiver</t>
  </si>
  <si>
    <t>Colza de printemps</t>
  </si>
  <si>
    <t>Tournesol</t>
  </si>
  <si>
    <t>Soja</t>
  </si>
  <si>
    <t>Féveroles</t>
  </si>
  <si>
    <t>Pois secs</t>
  </si>
  <si>
    <t>Lupin doux</t>
  </si>
  <si>
    <t>Betteraves</t>
  </si>
  <si>
    <t>Pommes de terre</t>
  </si>
  <si>
    <t>Jachère agronomique</t>
  </si>
  <si>
    <t>Source : Agreste - situation mensuelle grandes cultures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</si>
  <si>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</si>
  <si>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</si>
  <si>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</si>
  <si>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</si>
  <si>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</si>
  <si>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</si>
  <si>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</si>
  <si>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</si>
  <si>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Aude</t>
  </si>
  <si>
    <t>Gard</t>
  </si>
  <si>
    <t>Hérault</t>
  </si>
  <si>
    <t>Autres départements</t>
  </si>
  <si>
    <t>Total Occitanie</t>
  </si>
  <si>
    <t>surface</t>
  </si>
  <si>
    <t>(1) : Surfaces issues des estimations précoces de production</t>
  </si>
  <si>
    <t>Evolution des cotations des céréales, marché France métropolitaine, base juillet</t>
  </si>
  <si>
    <t>Evolution des cotations de blé tendre, rendu Rouen (base juillet)</t>
  </si>
  <si>
    <t>juil</t>
  </si>
  <si>
    <t>aout</t>
  </si>
  <si>
    <t>sept</t>
  </si>
  <si>
    <t>oct</t>
  </si>
  <si>
    <t>nov</t>
  </si>
  <si>
    <t>déc</t>
  </si>
  <si>
    <t>janv</t>
  </si>
  <si>
    <t>fév</t>
  </si>
  <si>
    <t>mars</t>
  </si>
  <si>
    <t>avril</t>
  </si>
  <si>
    <t>mai</t>
  </si>
  <si>
    <t>juin</t>
  </si>
  <si>
    <t>Euro/
Tonne</t>
  </si>
  <si>
    <t>Evolution des cotations de maïs, FOB Atlantique (base juillet)</t>
  </si>
  <si>
    <t>Euro/
Tonnes</t>
  </si>
  <si>
    <t>Evolution des cotations de Colza, rendu Rouen</t>
  </si>
  <si>
    <t>Evolution des cotations de Tournesol, rendu Bordeaux</t>
  </si>
  <si>
    <t>Evolution des surfaces de blé Occitanie  depuis 2000 (1000 ha)</t>
  </si>
  <si>
    <t>Année</t>
  </si>
  <si>
    <t>Blé tendre</t>
  </si>
  <si>
    <t>Blé dur</t>
  </si>
  <si>
    <t>Total sole blé</t>
  </si>
  <si>
    <t>Evolution des surfaces de blé dur Occitanie</t>
  </si>
  <si>
    <t>Evolution des surfaces de blé dur Occitanie (1000 ha)</t>
  </si>
  <si>
    <t>Occitanie</t>
  </si>
  <si>
    <t>dont</t>
  </si>
  <si>
    <t xml:space="preserve">Haute-Garonne </t>
  </si>
  <si>
    <t xml:space="preserve"> Aude</t>
  </si>
  <si>
    <t xml:space="preserve"> Gers</t>
  </si>
  <si>
    <t>Total des 4 départements</t>
  </si>
  <si>
    <t>Part des 4 départements</t>
  </si>
  <si>
    <t>Unités : ha, qx/ha, %</t>
  </si>
  <si>
    <t>2023-2024</t>
  </si>
  <si>
    <t>juillet</t>
  </si>
  <si>
    <t>Evolution des cotations de blé dur, FOB Port-la-Nouvelle (base juillet)</t>
  </si>
  <si>
    <t>Evolution  2022/2023</t>
  </si>
  <si>
    <t>Moyenne2018/2022</t>
  </si>
  <si>
    <t>Le 1er décembre correspond au démarrage de la nouvelle campagne agricole « grandes cultures » 2023-2024 qui se déroulera jusqu’au</t>
  </si>
  <si>
    <t>Campagne de production 2024 (estimations précoces de production)</t>
  </si>
  <si>
    <t>Evolution par rapport à la moyenne quinquennale (3)</t>
  </si>
  <si>
    <r>
      <rPr>
        <b/>
        <sz val="11"/>
        <color rgb="FF000000"/>
        <rFont val="Marianne"/>
        <family val="3"/>
      </rPr>
      <t>30 novembre 2024</t>
    </r>
    <r>
      <rPr>
        <sz val="11"/>
        <color rgb="FF000000"/>
        <rFont val="Marianne"/>
        <family val="3"/>
      </rPr>
      <t>. Les premières estimations ne concernent que les céréales d’hiver (blé, seigle, orge, avoine, triticale) et le colza. Ces estimations</t>
    </r>
  </si>
  <si>
    <r>
      <t>Le</t>
    </r>
    <r>
      <rPr>
        <b/>
        <sz val="11"/>
        <color rgb="FF333333"/>
        <rFont val="Marianne"/>
        <family val="3"/>
      </rPr>
      <t>s stocks « collecteurs » correspondent à des quantités de grains (consommation et semences) appartenant au collecteur déclaré</t>
    </r>
  </si>
  <si>
    <r>
      <t>Les stocks en dépôts sont représentés</t>
    </r>
    <r>
      <rPr>
        <sz val="11"/>
        <color rgb="FF333333"/>
        <rFont val="Marianne"/>
        <family val="3"/>
      </rPr>
      <t xml:space="preserve"> par des quantités de graines de céréales ou oléprotéagineux qui sont présentes dans les silos du collecteur</t>
    </r>
  </si>
  <si>
    <r>
      <t xml:space="preserve">Déclarations mensuelles obligatoires, </t>
    </r>
    <r>
      <rPr>
        <sz val="11"/>
        <rFont val="Marianne"/>
        <family val="3"/>
      </rPr>
      <t>réalisées par les collecteurs et les producteurs grainiers sur les Etats 2.</t>
    </r>
  </si>
  <si>
    <t>Cotations des oléoprotéagineux</t>
  </si>
  <si>
    <t>Moyenne 2019-2023 Occitanie</t>
  </si>
  <si>
    <t>Unités : ha, Qx/ha</t>
  </si>
  <si>
    <r>
      <rPr>
        <b/>
        <sz val="9"/>
        <rFont val="Marianne"/>
        <family val="3"/>
      </rPr>
      <t xml:space="preserve">Cultures </t>
    </r>
    <r>
      <rPr>
        <sz val="9"/>
        <rFont val="Marianne"/>
        <family val="3"/>
      </rPr>
      <t>(1)</t>
    </r>
  </si>
  <si>
    <r>
      <rPr>
        <b/>
        <sz val="9"/>
        <rFont val="Marianne"/>
        <family val="3"/>
      </rPr>
      <t xml:space="preserve">Evolution par rapport à la campagne précédente </t>
    </r>
    <r>
      <rPr>
        <sz val="9"/>
        <rFont val="Marianne"/>
        <family val="3"/>
      </rPr>
      <t>(2)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</si>
  <si>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B</t>
    </r>
    <r>
      <rPr>
        <sz val="9"/>
        <rFont val="Marianne"/>
        <family val="3"/>
      </rPr>
      <t xml:space="preserve">lé tendre </t>
    </r>
  </si>
  <si>
    <r>
      <rPr>
        <b/>
        <sz val="9"/>
        <rFont val="Marianne"/>
        <family val="3"/>
      </rPr>
      <t xml:space="preserve"> B</t>
    </r>
    <r>
      <rPr>
        <sz val="9"/>
        <rFont val="Marianne"/>
        <family val="3"/>
      </rPr>
      <t xml:space="preserve">lé dur 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</si>
  <si>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eigle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</si>
  <si>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d'hiver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</si>
  <si>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de printemps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</si>
  <si>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A</t>
    </r>
    <r>
      <rPr>
        <sz val="9"/>
        <rFont val="Marianne"/>
        <family val="3"/>
      </rPr>
      <t xml:space="preserve">voine 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</si>
  <si>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riticale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</si>
  <si>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irrigué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</si>
  <si>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en sec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</si>
  <si>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semence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</si>
  <si>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S</t>
    </r>
    <r>
      <rPr>
        <sz val="9"/>
        <rFont val="Marianne"/>
        <family val="3"/>
      </rPr>
      <t>orgho grain</t>
    </r>
  </si>
  <si>
    <r>
      <rPr>
        <b/>
        <sz val="9"/>
        <rFont val="Marianne"/>
        <family val="3"/>
      </rPr>
      <t xml:space="preserve"> C</t>
    </r>
    <r>
      <rPr>
        <sz val="9"/>
        <rFont val="Marianne"/>
        <family val="3"/>
      </rPr>
      <t>olza (et navette)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</si>
  <si>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ournesol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</si>
  <si>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oja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</si>
  <si>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F</t>
    </r>
    <r>
      <rPr>
        <sz val="9"/>
        <rFont val="Marianne"/>
        <family val="3"/>
      </rPr>
      <t>éveroles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</si>
  <si>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P</t>
    </r>
    <r>
      <rPr>
        <sz val="9"/>
        <rFont val="Marianne"/>
        <family val="3"/>
      </rPr>
      <t>ois  protéagineux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</si>
  <si>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fourrage et ensilage</t>
    </r>
  </si>
  <si>
    <t>Agreste - SAA, SAA partielle 2023</t>
  </si>
  <si>
    <t>(2) : Évolutions des surfaces en % calculées par comparaison aux estimations Agreste de la campagne précédente - SAA (partielle pour 2023)</t>
  </si>
  <si>
    <t>(3) : Évolutions des surfaces et rendements (respectivement  en % et en Qx/ha) calculés par comparaison aux estimations moyennes des 5 dernières campagnes - Agreste  - SAA (partielle pour 2023)</t>
  </si>
  <si>
    <t>(4) : Estimations établies avec les données de SAA partielle pour 2023</t>
  </si>
  <si>
    <t xml:space="preserve">Rendement </t>
  </si>
  <si>
    <t>Source - Agreste - Statistique agricole annuelle partielle 2023</t>
  </si>
  <si>
    <t>Source - Agreste - Statistique agricole annuelle _ partielle pour 2023</t>
  </si>
  <si>
    <t>Moyenne 2019-2023</t>
  </si>
  <si>
    <t>2024-2025</t>
  </si>
  <si>
    <t>Evol. 2023/2024</t>
  </si>
  <si>
    <t>source : FranceAgriMer</t>
  </si>
  <si>
    <t>source : FranceAgriMe</t>
  </si>
  <si>
    <t>source : Agreste</t>
  </si>
  <si>
    <t>Grandes cultures : estimations des surfaces au 1er octobre 2024</t>
  </si>
  <si>
    <t xml:space="preserve">Grandes cultures </t>
  </si>
  <si>
    <t>OCCITANIE SAA ^partielle 2023</t>
  </si>
  <si>
    <t>Bassin Midi-pyrénées SAA partielle 2023</t>
  </si>
  <si>
    <t>Bassin Languedoc-Roussillon SAA partielle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</si>
</sst>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0&quot;  &quot;"/>
    <numFmt numFmtId="165" formatCode="0.0"/>
    <numFmt numFmtId="166" formatCode="#.0"/>
    <numFmt numFmtId="167" formatCode="yyyy"/>
    <numFmt numFmtId="168" formatCode="#,##0\ "/>
    <numFmt numFmtId="169" formatCode="* #,##0\ ;* \(#,##0\);* &quot;- &quot;;@\ "/>
    <numFmt numFmtId="170" formatCode="#,##0.00\ [$€-40C];[Red]\-#,##0.00\ [$€-40C]"/>
    <numFmt numFmtId="171" formatCode="_-* #,##0\ _€_-;\-* #,##0\ _€_-;_-* &quot;-&quot;??\ _€_-;_-@_-"/>
  </numFmts>
  <fonts count="82">
    <font>
      <sz val="10"/>
      <color rgb="FF000000"/>
      <name val="Arial"/>
    </font>
    <font>
      <sz val="11"/>
      <color rgb="FFCC0000"/>
      <name val="Arial"/>
      <family val="2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3"/>
      <color rgb="FF000000"/>
      <name val="Marianne"/>
      <family val="3"/>
    </font>
    <font>
      <b/>
      <sz val="11"/>
      <color rgb="FF666666"/>
      <name val="Marianne"/>
      <family val="3"/>
    </font>
    <font>
      <sz val="9"/>
      <color rgb="FF000000"/>
      <name val="Marianne"/>
      <family val="3"/>
    </font>
    <font>
      <sz val="9"/>
      <color rgb="FF666666"/>
      <name val="Marianne"/>
      <family val="3"/>
    </font>
    <font>
      <b/>
      <sz val="11"/>
      <color rgb="FF000000"/>
      <name val="Marianne"/>
      <family val="3"/>
    </font>
    <font>
      <sz val="11"/>
      <color rgb="FF333333"/>
      <name val="Marianne"/>
      <family val="3"/>
    </font>
    <font>
      <i/>
      <sz val="11"/>
      <color rgb="FF000000"/>
      <name val="Marianne"/>
      <family val="3"/>
    </font>
    <font>
      <sz val="10"/>
      <color rgb="FF000000"/>
      <name val="Arial1"/>
    </font>
    <font>
      <b/>
      <sz val="10"/>
      <color rgb="FF000000"/>
      <name val="Arial1"/>
    </font>
    <font>
      <sz val="9"/>
      <color rgb="FF000000"/>
      <name val="Arial1"/>
    </font>
    <font>
      <i/>
      <sz val="9"/>
      <color rgb="FF000000"/>
      <name val="Arial1"/>
    </font>
    <font>
      <i/>
      <sz val="9"/>
      <color rgb="FF3366FF"/>
      <name val="Arial1"/>
    </font>
    <font>
      <i/>
      <sz val="9"/>
      <color rgb="FF0000FF"/>
      <name val="Arial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48"/>
      <name val="Arial"/>
      <family val="2"/>
    </font>
    <font>
      <sz val="11"/>
      <color indexed="3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Marianne"/>
      <family val="3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Calibri Light"/>
      <family val="2"/>
    </font>
    <font>
      <sz val="8"/>
      <name val="Calibri Light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9"/>
      <color indexed="18"/>
      <name val="Arial"/>
      <family val="2"/>
    </font>
    <font>
      <u/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u/>
      <sz val="10"/>
      <color indexed="3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  <font>
      <b/>
      <sz val="11"/>
      <color rgb="FF333333"/>
      <name val="Marianne"/>
      <family val="3"/>
    </font>
    <font>
      <b/>
      <sz val="11"/>
      <color rgb="FF00808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u/>
      <sz val="10"/>
      <color theme="10"/>
      <name val="Arial"/>
      <family val="2"/>
    </font>
    <font>
      <u/>
      <sz val="11"/>
      <color theme="10"/>
      <name val="Marianne"/>
      <family val="3"/>
    </font>
    <font>
      <sz val="12"/>
      <name val="Marianne"/>
      <family val="3"/>
    </font>
    <font>
      <sz val="8"/>
      <name val="Marianne"/>
      <family val="3"/>
    </font>
    <font>
      <sz val="8"/>
      <color theme="1"/>
      <name val="Marianne"/>
      <family val="3"/>
    </font>
    <font>
      <sz val="10"/>
      <color theme="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0"/>
      <name val="Marianne"/>
      <family val="3"/>
    </font>
    <font>
      <b/>
      <sz val="8"/>
      <color theme="1"/>
      <name val="Marianne"/>
      <family val="3"/>
    </font>
    <font>
      <sz val="12"/>
      <color theme="1"/>
      <name val="Marianne"/>
      <family val="3"/>
    </font>
    <font>
      <sz val="10"/>
      <color rgb="FFFF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9"/>
      <color rgb="FF000000"/>
      <name val="Marianne"/>
      <family val="3"/>
    </font>
    <font>
      <b/>
      <sz val="9"/>
      <name val="Marianne"/>
      <family val="3"/>
    </font>
    <font>
      <sz val="9"/>
      <name val="Marianne"/>
      <family val="3"/>
    </font>
    <font>
      <b/>
      <sz val="9"/>
      <color rgb="FFFFFFFF"/>
      <name val="Marianne"/>
      <family val="3"/>
    </font>
    <font>
      <b/>
      <sz val="9"/>
      <color rgb="FF3366FF"/>
      <name val="Marianne"/>
      <family val="3"/>
    </font>
    <font>
      <b/>
      <sz val="9"/>
      <color rgb="FF0000FF"/>
      <name val="Marianne"/>
      <family val="3"/>
    </font>
    <font>
      <i/>
      <sz val="9"/>
      <color rgb="FF000000"/>
      <name val="Marianne"/>
      <family val="3"/>
    </font>
    <font>
      <i/>
      <sz val="9"/>
      <color rgb="FF3366FF"/>
      <name val="Marianne"/>
      <family val="3"/>
    </font>
    <font>
      <b/>
      <i/>
      <sz val="9"/>
      <color rgb="FF0000FF"/>
      <name val="Marianne"/>
      <family val="3"/>
    </font>
    <font>
      <sz val="9"/>
      <color rgb="FF0000FF"/>
      <name val="Marianne"/>
      <family val="3"/>
    </font>
    <font>
      <i/>
      <sz val="9"/>
      <color rgb="FF0000FF"/>
      <name val="Marianne"/>
      <family val="3"/>
    </font>
    <font>
      <b/>
      <sz val="10"/>
      <name val="Marianne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45"/>
      </patternFill>
    </fill>
    <fill>
      <patternFill patternType="solid">
        <fgColor indexed="22"/>
        <bgColor indexed="44"/>
      </patternFill>
    </fill>
    <fill>
      <patternFill patternType="solid">
        <fgColor indexed="26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21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 style="thick">
        <color theme="4" tint="0.59996337778862885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medium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 style="thin">
        <color indexed="1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33">
    <xf numFmtId="0" fontId="0" fillId="0" borderId="0">
      <protection locked="0"/>
    </xf>
    <xf numFmtId="9" fontId="17" fillId="0" borderId="0" applyFill="0" applyBorder="0" applyAlignment="0" applyProtection="0"/>
    <xf numFmtId="0" fontId="17" fillId="0" borderId="0"/>
    <xf numFmtId="0" fontId="1" fillId="0" borderId="0" applyBorder="0">
      <protection locked="0"/>
    </xf>
    <xf numFmtId="9" fontId="36" fillId="0" borderId="0" applyFont="0" applyFill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4" borderId="0" applyNumberFormat="0" applyBorder="0" applyAlignment="0" applyProtection="0"/>
    <xf numFmtId="0" fontId="39" fillId="16" borderId="40" applyNumberFormat="0" applyAlignment="0" applyProtection="0"/>
    <xf numFmtId="169" fontId="17" fillId="0" borderId="0" applyFill="0" applyBorder="0" applyAlignment="0" applyProtection="0"/>
    <xf numFmtId="0" fontId="17" fillId="17" borderId="41" applyNumberFormat="0" applyAlignment="0" applyProtection="0"/>
    <xf numFmtId="169" fontId="17" fillId="0" borderId="0" applyFill="0" applyBorder="0" applyAlignment="0" applyProtection="0"/>
    <xf numFmtId="0" fontId="17" fillId="0" borderId="0" applyNumberFormat="0" applyFill="0" applyBorder="0" applyProtection="0">
      <alignment horizontal="center"/>
    </xf>
    <xf numFmtId="0" fontId="40" fillId="11" borderId="40" applyNumberFormat="0" applyAlignment="0" applyProtection="0"/>
    <xf numFmtId="0" fontId="46" fillId="0" borderId="0" applyNumberForma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0" fontId="41" fillId="0" borderId="0"/>
    <xf numFmtId="9" fontId="1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0" fontId="42" fillId="0" borderId="0" applyFill="0" applyBorder="0" applyAlignment="0" applyProtection="0"/>
    <xf numFmtId="0" fontId="43" fillId="16" borderId="4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 textRotation="90"/>
    </xf>
    <xf numFmtId="43" fontId="51" fillId="0" borderId="0" applyFont="0" applyFill="0" applyBorder="0" applyAlignment="0" applyProtection="0"/>
    <xf numFmtId="0" fontId="36" fillId="0" borderId="0">
      <protection locked="0"/>
    </xf>
    <xf numFmtId="0" fontId="56" fillId="0" borderId="0" applyNumberFormat="0" applyFill="0" applyBorder="0" applyAlignment="0" applyProtection="0">
      <protection locked="0"/>
    </xf>
  </cellStyleXfs>
  <cellXfs count="294">
    <xf numFmtId="0" fontId="0" fillId="0" borderId="0" xfId="0">
      <protection locked="0"/>
    </xf>
    <xf numFmtId="0" fontId="0" fillId="0" borderId="0" xfId="0">
      <protection locked="0"/>
    </xf>
    <xf numFmtId="0" fontId="2" fillId="2" borderId="0" xfId="3" applyNumberFormat="1" applyFont="1" applyFill="1" applyBorder="1" applyAlignment="1" applyProtection="1">
      <protection locked="0"/>
    </xf>
    <xf numFmtId="0" fontId="3" fillId="2" borderId="0" xfId="3" applyNumberFormat="1" applyFont="1" applyFill="1" applyBorder="1" applyAlignment="1" applyProtection="1">
      <protection locked="0"/>
    </xf>
    <xf numFmtId="0" fontId="4" fillId="2" borderId="0" xfId="3" applyNumberFormat="1" applyFont="1" applyFill="1" applyBorder="1" applyAlignment="1" applyProtection="1">
      <protection locked="0"/>
    </xf>
    <xf numFmtId="0" fontId="3" fillId="2" borderId="0" xfId="0" applyFont="1" applyFill="1">
      <protection locked="0"/>
    </xf>
    <xf numFmtId="0" fontId="3" fillId="2" borderId="0" xfId="0" applyFont="1" applyFill="1" applyAlignment="1">
      <alignment horizontal="right"/>
      <protection locked="0"/>
    </xf>
    <xf numFmtId="0" fontId="6" fillId="2" borderId="0" xfId="0" applyFont="1" applyFill="1">
      <protection locked="0"/>
    </xf>
    <xf numFmtId="0" fontId="7" fillId="2" borderId="0" xfId="0" applyFont="1" applyFill="1" applyAlignment="1">
      <alignment horizontal="center"/>
      <protection locked="0"/>
    </xf>
    <xf numFmtId="0" fontId="8" fillId="2" borderId="0" xfId="3" applyNumberFormat="1" applyFont="1" applyFill="1" applyBorder="1" applyAlignment="1" applyProtection="1">
      <protection locked="0"/>
    </xf>
    <xf numFmtId="0" fontId="9" fillId="2" borderId="0" xfId="0" applyFont="1" applyFill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8" fillId="2" borderId="0" xfId="0" applyFont="1" applyFill="1">
      <protection locked="0"/>
    </xf>
    <xf numFmtId="0" fontId="8" fillId="0" borderId="0" xfId="0" applyFont="1">
      <protection locked="0"/>
    </xf>
    <xf numFmtId="0" fontId="3" fillId="0" borderId="3" xfId="0" applyFont="1" applyBorder="1">
      <protection locked="0"/>
    </xf>
    <xf numFmtId="0" fontId="3" fillId="0" borderId="0" xfId="0" applyFont="1">
      <protection locked="0"/>
    </xf>
    <xf numFmtId="0" fontId="3" fillId="3" borderId="0" xfId="0" applyFont="1" applyFill="1">
      <protection locked="0"/>
    </xf>
    <xf numFmtId="0" fontId="3" fillId="5" borderId="0" xfId="0" applyFont="1" applyFill="1">
      <protection locked="0"/>
    </xf>
    <xf numFmtId="0" fontId="3" fillId="0" borderId="1" xfId="0" applyFont="1" applyBorder="1">
      <protection locked="0"/>
    </xf>
    <xf numFmtId="0" fontId="3" fillId="0" borderId="2" xfId="0" applyFont="1" applyBorder="1">
      <protection locked="0"/>
    </xf>
    <xf numFmtId="0" fontId="3" fillId="0" borderId="4" xfId="0" applyFont="1" applyBorder="1">
      <protection locked="0"/>
    </xf>
    <xf numFmtId="0" fontId="3" fillId="3" borderId="5" xfId="0" applyFont="1" applyFill="1" applyBorder="1">
      <protection locked="0"/>
    </xf>
    <xf numFmtId="0" fontId="3" fillId="3" borderId="6" xfId="0" applyFont="1" applyFill="1" applyBorder="1">
      <protection locked="0"/>
    </xf>
    <xf numFmtId="0" fontId="3" fillId="5" borderId="6" xfId="0" applyFont="1" applyFill="1" applyBorder="1">
      <protection locked="0"/>
    </xf>
    <xf numFmtId="0" fontId="3" fillId="0" borderId="6" xfId="0" applyFont="1" applyBorder="1">
      <protection locked="0"/>
    </xf>
    <xf numFmtId="0" fontId="3" fillId="0" borderId="7" xfId="0" applyFont="1" applyBorder="1">
      <protection locked="0"/>
    </xf>
    <xf numFmtId="0" fontId="3" fillId="0" borderId="8" xfId="0" applyFont="1" applyBorder="1">
      <protection locked="0"/>
    </xf>
    <xf numFmtId="0" fontId="3" fillId="3" borderId="8" xfId="0" applyFont="1" applyFill="1" applyBorder="1">
      <protection locked="0"/>
    </xf>
    <xf numFmtId="0" fontId="3" fillId="3" borderId="1" xfId="0" applyFont="1" applyFill="1" applyBorder="1">
      <protection locked="0"/>
    </xf>
    <xf numFmtId="49" fontId="10" fillId="0" borderId="0" xfId="0" applyNumberFormat="1" applyFont="1" applyAlignment="1">
      <alignment horizontal="left" vertical="center"/>
      <protection locked="0"/>
    </xf>
    <xf numFmtId="0" fontId="0" fillId="0" borderId="0" xfId="0">
      <protection locked="0"/>
    </xf>
    <xf numFmtId="0" fontId="18" fillId="0" borderId="0" xfId="2" applyFont="1" applyFill="1"/>
    <xf numFmtId="0" fontId="19" fillId="0" borderId="0" xfId="2" applyFont="1" applyFill="1"/>
    <xf numFmtId="0" fontId="21" fillId="0" borderId="0" xfId="2" applyFont="1" applyFill="1"/>
    <xf numFmtId="0" fontId="19" fillId="0" borderId="0" xfId="2" applyFont="1" applyFill="1" applyBorder="1"/>
    <xf numFmtId="0" fontId="22" fillId="0" borderId="0" xfId="2" applyFont="1" applyFill="1" applyAlignment="1"/>
    <xf numFmtId="0" fontId="23" fillId="0" borderId="0" xfId="2" applyFont="1" applyFill="1"/>
    <xf numFmtId="0" fontId="17" fillId="0" borderId="0" xfId="2" applyFill="1" applyAlignment="1">
      <alignment horizontal="center"/>
    </xf>
    <xf numFmtId="0" fontId="25" fillId="0" borderId="0" xfId="2" applyFont="1" applyFill="1"/>
    <xf numFmtId="0" fontId="25" fillId="0" borderId="0" xfId="2" applyFont="1" applyFill="1" applyBorder="1"/>
    <xf numFmtId="0" fontId="20" fillId="0" borderId="0" xfId="2" applyFont="1" applyFill="1"/>
    <xf numFmtId="165" fontId="20" fillId="0" borderId="0" xfId="2" applyNumberFormat="1" applyFont="1" applyFill="1"/>
    <xf numFmtId="0" fontId="28" fillId="0" borderId="0" xfId="2" applyFont="1" applyFill="1" applyAlignment="1"/>
    <xf numFmtId="0" fontId="28" fillId="0" borderId="0" xfId="2" applyFont="1" applyFill="1"/>
    <xf numFmtId="2" fontId="26" fillId="0" borderId="16" xfId="2" applyNumberFormat="1" applyFont="1" applyFill="1" applyBorder="1" applyAlignment="1">
      <alignment horizontal="center" vertical="center" wrapText="1"/>
    </xf>
    <xf numFmtId="9" fontId="26" fillId="0" borderId="16" xfId="1" applyFont="1" applyFill="1" applyBorder="1" applyAlignment="1">
      <alignment horizontal="right" vertical="center" wrapText="1"/>
    </xf>
    <xf numFmtId="2" fontId="26" fillId="0" borderId="17" xfId="2" applyNumberFormat="1" applyFont="1" applyFill="1" applyBorder="1" applyAlignment="1">
      <alignment horizontal="center" vertical="center" wrapText="1"/>
    </xf>
    <xf numFmtId="9" fontId="26" fillId="0" borderId="17" xfId="1" applyFont="1" applyFill="1" applyBorder="1" applyAlignment="1">
      <alignment horizontal="right" vertical="center" wrapText="1"/>
    </xf>
    <xf numFmtId="2" fontId="26" fillId="0" borderId="18" xfId="2" applyNumberFormat="1" applyFont="1" applyFill="1" applyBorder="1" applyAlignment="1">
      <alignment horizontal="center" vertical="center" wrapText="1"/>
    </xf>
    <xf numFmtId="9" fontId="26" fillId="0" borderId="18" xfId="1" applyFont="1" applyFill="1" applyBorder="1" applyAlignment="1">
      <alignment horizontal="right" vertical="center" wrapText="1"/>
    </xf>
    <xf numFmtId="0" fontId="30" fillId="8" borderId="0" xfId="2" applyFont="1" applyFill="1"/>
    <xf numFmtId="4" fontId="31" fillId="8" borderId="0" xfId="2" applyNumberFormat="1" applyFont="1" applyFill="1" applyAlignment="1" applyProtection="1">
      <protection locked="0"/>
    </xf>
    <xf numFmtId="165" fontId="31" fillId="8" borderId="0" xfId="2" applyNumberFormat="1" applyFont="1" applyFill="1"/>
    <xf numFmtId="0" fontId="19" fillId="7" borderId="0" xfId="2" applyFont="1" applyFill="1" applyBorder="1" applyAlignment="1">
      <alignment horizontal="left" vertical="center"/>
    </xf>
    <xf numFmtId="0" fontId="19" fillId="7" borderId="0" xfId="2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horizontal="left" vertical="center"/>
    </xf>
    <xf numFmtId="165" fontId="19" fillId="7" borderId="0" xfId="2" applyNumberFormat="1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vertical="center"/>
    </xf>
    <xf numFmtId="0" fontId="32" fillId="7" borderId="0" xfId="2" applyFont="1" applyFill="1" applyBorder="1" applyAlignment="1">
      <alignment horizontal="left" vertical="center"/>
    </xf>
    <xf numFmtId="165" fontId="32" fillId="7" borderId="0" xfId="2" applyNumberFormat="1" applyFont="1" applyFill="1" applyBorder="1" applyAlignment="1">
      <alignment horizontal="left" vertical="center"/>
    </xf>
    <xf numFmtId="0" fontId="21" fillId="7" borderId="0" xfId="2" applyFont="1" applyFill="1" applyBorder="1" applyAlignment="1">
      <alignment horizontal="left" vertical="center"/>
    </xf>
    <xf numFmtId="3" fontId="33" fillId="7" borderId="0" xfId="2" applyNumberFormat="1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center" vertical="center"/>
    </xf>
    <xf numFmtId="167" fontId="32" fillId="7" borderId="19" xfId="2" applyNumberFormat="1" applyFont="1" applyFill="1" applyBorder="1" applyAlignment="1">
      <alignment horizontal="center" vertical="center"/>
    </xf>
    <xf numFmtId="167" fontId="32" fillId="7" borderId="2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left" vertical="center"/>
    </xf>
    <xf numFmtId="168" fontId="19" fillId="7" borderId="22" xfId="2" applyNumberFormat="1" applyFont="1" applyFill="1" applyBorder="1" applyAlignment="1">
      <alignment horizontal="center" vertical="center"/>
    </xf>
    <xf numFmtId="168" fontId="19" fillId="7" borderId="23" xfId="2" applyNumberFormat="1" applyFont="1" applyFill="1" applyBorder="1" applyAlignment="1">
      <alignment horizontal="center" vertical="center"/>
    </xf>
    <xf numFmtId="3" fontId="19" fillId="7" borderId="22" xfId="2" applyNumberFormat="1" applyFont="1" applyFill="1" applyBorder="1" applyAlignment="1">
      <alignment horizontal="center" vertical="center"/>
    </xf>
    <xf numFmtId="3" fontId="19" fillId="7" borderId="24" xfId="2" applyNumberFormat="1" applyFont="1" applyFill="1" applyBorder="1" applyAlignment="1">
      <alignment horizontal="center" vertical="center"/>
    </xf>
    <xf numFmtId="9" fontId="17" fillId="7" borderId="21" xfId="1" applyFill="1" applyBorder="1" applyAlignment="1" applyProtection="1">
      <alignment horizontal="center" vertical="center"/>
    </xf>
    <xf numFmtId="0" fontId="34" fillId="7" borderId="0" xfId="2" applyFont="1" applyFill="1" applyBorder="1" applyAlignment="1">
      <alignment vertical="center"/>
    </xf>
    <xf numFmtId="168" fontId="19" fillId="7" borderId="25" xfId="2" applyNumberFormat="1" applyFont="1" applyFill="1" applyBorder="1" applyAlignment="1">
      <alignment horizontal="center" vertical="center"/>
    </xf>
    <xf numFmtId="168" fontId="19" fillId="7" borderId="26" xfId="2" applyNumberFormat="1" applyFont="1" applyFill="1" applyBorder="1" applyAlignment="1">
      <alignment horizontal="center" vertical="center"/>
    </xf>
    <xf numFmtId="3" fontId="19" fillId="7" borderId="25" xfId="2" applyNumberFormat="1" applyFont="1" applyFill="1" applyBorder="1" applyAlignment="1">
      <alignment horizontal="center" vertical="center"/>
    </xf>
    <xf numFmtId="3" fontId="19" fillId="7" borderId="27" xfId="2" applyNumberFormat="1" applyFont="1" applyFill="1" applyBorder="1" applyAlignment="1">
      <alignment horizontal="center" vertical="center"/>
    </xf>
    <xf numFmtId="0" fontId="17" fillId="7" borderId="0" xfId="2" applyFill="1"/>
    <xf numFmtId="168" fontId="19" fillId="7" borderId="0" xfId="2" applyNumberFormat="1" applyFont="1" applyFill="1" applyBorder="1" applyAlignment="1">
      <alignment horizontal="right" vertical="center"/>
    </xf>
    <xf numFmtId="1" fontId="19" fillId="7" borderId="19" xfId="2" applyNumberFormat="1" applyFont="1" applyFill="1" applyBorder="1" applyAlignment="1">
      <alignment horizontal="center" vertical="center"/>
    </xf>
    <xf numFmtId="1" fontId="19" fillId="7" borderId="20" xfId="2" applyNumberFormat="1" applyFont="1" applyFill="1" applyBorder="1" applyAlignment="1">
      <alignment horizontal="center" vertical="center"/>
    </xf>
    <xf numFmtId="168" fontId="19" fillId="7" borderId="0" xfId="2" applyNumberFormat="1" applyFont="1" applyFill="1" applyBorder="1" applyAlignment="1">
      <alignment vertical="center"/>
    </xf>
    <xf numFmtId="9" fontId="17" fillId="7" borderId="0" xfId="1" applyFill="1" applyBorder="1" applyAlignment="1" applyProtection="1">
      <alignment vertical="center"/>
    </xf>
    <xf numFmtId="0" fontId="24" fillId="7" borderId="0" xfId="2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left" vertical="center"/>
    </xf>
    <xf numFmtId="0" fontId="32" fillId="7" borderId="0" xfId="2" applyFont="1" applyFill="1" applyBorder="1" applyAlignment="1">
      <alignment horizontal="center" vertical="center"/>
    </xf>
    <xf numFmtId="0" fontId="32" fillId="7" borderId="19" xfId="2" applyNumberFormat="1" applyFont="1" applyFill="1" applyBorder="1" applyAlignment="1">
      <alignment horizontal="center" vertical="center" wrapText="1"/>
    </xf>
    <xf numFmtId="0" fontId="32" fillId="7" borderId="20" xfId="2" applyNumberFormat="1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168" fontId="19" fillId="7" borderId="28" xfId="2" applyNumberFormat="1" applyFont="1" applyFill="1" applyBorder="1" applyAlignment="1">
      <alignment horizontal="center" vertical="center"/>
    </xf>
    <xf numFmtId="168" fontId="19" fillId="7" borderId="29" xfId="2" applyNumberFormat="1" applyFont="1" applyFill="1" applyBorder="1" applyAlignment="1">
      <alignment horizontal="center" vertical="center"/>
    </xf>
    <xf numFmtId="0" fontId="32" fillId="7" borderId="3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center" vertical="center"/>
    </xf>
    <xf numFmtId="168" fontId="19" fillId="7" borderId="24" xfId="2" applyNumberFormat="1" applyFont="1" applyFill="1" applyBorder="1" applyAlignment="1">
      <alignment horizontal="center" vertical="center"/>
    </xf>
    <xf numFmtId="1" fontId="19" fillId="7" borderId="31" xfId="2" applyNumberFormat="1" applyFont="1" applyFill="1" applyBorder="1" applyAlignment="1">
      <alignment horizontal="center" vertical="center"/>
    </xf>
    <xf numFmtId="9" fontId="19" fillId="7" borderId="19" xfId="1" applyFont="1" applyFill="1" applyBorder="1" applyAlignment="1" applyProtection="1">
      <alignment horizontal="center" vertical="center"/>
    </xf>
    <xf numFmtId="9" fontId="19" fillId="7" borderId="20" xfId="1" applyFont="1" applyFill="1" applyBorder="1" applyAlignment="1" applyProtection="1">
      <alignment horizontal="center" vertical="center"/>
    </xf>
    <xf numFmtId="9" fontId="19" fillId="7" borderId="31" xfId="1" applyFont="1" applyFill="1" applyBorder="1" applyAlignment="1" applyProtection="1">
      <alignment horizontal="center" vertical="center"/>
    </xf>
    <xf numFmtId="1" fontId="35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horizontal="center"/>
    </xf>
    <xf numFmtId="2" fontId="26" fillId="0" borderId="37" xfId="2" applyNumberFormat="1" applyFont="1" applyFill="1" applyBorder="1" applyAlignment="1">
      <alignment horizontal="center" vertical="center" wrapText="1"/>
    </xf>
    <xf numFmtId="9" fontId="26" fillId="0" borderId="37" xfId="1" applyFont="1" applyFill="1" applyBorder="1" applyAlignment="1">
      <alignment horizontal="right" vertical="center" wrapText="1"/>
    </xf>
    <xf numFmtId="2" fontId="26" fillId="0" borderId="38" xfId="2" applyNumberFormat="1" applyFont="1" applyFill="1" applyBorder="1" applyAlignment="1">
      <alignment horizontal="center" vertical="center" wrapText="1"/>
    </xf>
    <xf numFmtId="9" fontId="26" fillId="0" borderId="38" xfId="1" applyFont="1" applyFill="1" applyBorder="1" applyAlignment="1">
      <alignment horizontal="right" vertical="center" wrapText="1"/>
    </xf>
    <xf numFmtId="2" fontId="26" fillId="0" borderId="39" xfId="2" applyNumberFormat="1" applyFont="1" applyFill="1" applyBorder="1" applyAlignment="1">
      <alignment horizontal="center" vertical="center" wrapText="1"/>
    </xf>
    <xf numFmtId="9" fontId="26" fillId="0" borderId="39" xfId="1" applyFont="1" applyFill="1" applyBorder="1" applyAlignment="1">
      <alignment horizontal="right" vertical="center" wrapText="1"/>
    </xf>
    <xf numFmtId="0" fontId="26" fillId="8" borderId="0" xfId="2" applyFont="1" applyFill="1" applyAlignment="1">
      <alignment horizontal="left" vertical="center" wrapText="1"/>
    </xf>
    <xf numFmtId="0" fontId="17" fillId="0" borderId="0" xfId="2"/>
    <xf numFmtId="49" fontId="48" fillId="0" borderId="0" xfId="2" applyNumberFormat="1" applyFont="1" applyFill="1" applyBorder="1" applyAlignment="1">
      <alignment horizontal="left" vertical="center"/>
    </xf>
    <xf numFmtId="0" fontId="49" fillId="0" borderId="0" xfId="2" applyFont="1"/>
    <xf numFmtId="0" fontId="47" fillId="0" borderId="0" xfId="2" applyFont="1" applyFill="1" applyAlignment="1"/>
    <xf numFmtId="0" fontId="21" fillId="0" borderId="0" xfId="2" applyFont="1" applyFill="1" applyAlignment="1"/>
    <xf numFmtId="0" fontId="17" fillId="0" borderId="0" xfId="2" applyFill="1"/>
    <xf numFmtId="0" fontId="50" fillId="0" borderId="0" xfId="2" applyFont="1" applyFill="1" applyAlignment="1"/>
    <xf numFmtId="0" fontId="21" fillId="0" borderId="0" xfId="2" applyFont="1" applyAlignment="1">
      <alignment vertical="center"/>
    </xf>
    <xf numFmtId="3" fontId="19" fillId="7" borderId="44" xfId="2" applyNumberFormat="1" applyFont="1" applyFill="1" applyBorder="1" applyAlignment="1">
      <alignment horizontal="center" vertical="center"/>
    </xf>
    <xf numFmtId="3" fontId="19" fillId="7" borderId="45" xfId="2" applyNumberFormat="1" applyFont="1" applyFill="1" applyBorder="1" applyAlignment="1">
      <alignment horizontal="center" vertical="center"/>
    </xf>
    <xf numFmtId="165" fontId="32" fillId="7" borderId="0" xfId="2" applyNumberFormat="1" applyFont="1" applyFill="1" applyBorder="1" applyAlignment="1">
      <alignment horizontal="center" vertical="center" wrapText="1"/>
    </xf>
    <xf numFmtId="9" fontId="17" fillId="7" borderId="0" xfId="1" applyFill="1" applyBorder="1" applyAlignment="1" applyProtection="1">
      <alignment horizontal="center" vertical="center"/>
    </xf>
    <xf numFmtId="167" fontId="32" fillId="7" borderId="48" xfId="2" applyNumberFormat="1" applyFont="1" applyFill="1" applyBorder="1" applyAlignment="1">
      <alignment horizontal="center" vertical="center"/>
    </xf>
    <xf numFmtId="9" fontId="17" fillId="7" borderId="49" xfId="1" applyFill="1" applyBorder="1" applyAlignment="1">
      <alignment horizontal="center" vertical="center"/>
    </xf>
    <xf numFmtId="9" fontId="17" fillId="7" borderId="50" xfId="1" applyFill="1" applyBorder="1" applyAlignment="1">
      <alignment horizontal="center" vertical="center"/>
    </xf>
    <xf numFmtId="49" fontId="32" fillId="7" borderId="43" xfId="2" applyNumberFormat="1" applyFont="1" applyFill="1" applyBorder="1" applyAlignment="1">
      <alignment horizontal="center" vertical="center"/>
    </xf>
    <xf numFmtId="1" fontId="19" fillId="7" borderId="43" xfId="2" applyNumberFormat="1" applyFont="1" applyFill="1" applyBorder="1" applyAlignment="1">
      <alignment horizontal="center" vertical="center"/>
    </xf>
    <xf numFmtId="9" fontId="17" fillId="7" borderId="46" xfId="1" applyFill="1" applyBorder="1" applyAlignment="1">
      <alignment horizontal="center" vertical="center"/>
    </xf>
    <xf numFmtId="0" fontId="32" fillId="7" borderId="31" xfId="2" applyNumberFormat="1" applyFont="1" applyFill="1" applyBorder="1" applyAlignment="1">
      <alignment horizontal="center" vertical="center" wrapText="1"/>
    </xf>
    <xf numFmtId="168" fontId="19" fillId="7" borderId="51" xfId="2" applyNumberFormat="1" applyFont="1" applyFill="1" applyBorder="1" applyAlignment="1">
      <alignment horizontal="center" vertical="center"/>
    </xf>
    <xf numFmtId="168" fontId="19" fillId="7" borderId="21" xfId="2" applyNumberFormat="1" applyFont="1" applyFill="1" applyBorder="1" applyAlignment="1">
      <alignment horizontal="center" vertical="center"/>
    </xf>
    <xf numFmtId="9" fontId="19" fillId="0" borderId="0" xfId="4" applyFont="1" applyFill="1"/>
    <xf numFmtId="164" fontId="17" fillId="0" borderId="0" xfId="2" applyNumberFormat="1"/>
    <xf numFmtId="0" fontId="36" fillId="0" borderId="0" xfId="31">
      <protection locked="0"/>
    </xf>
    <xf numFmtId="0" fontId="32" fillId="7" borderId="55" xfId="2" applyNumberFormat="1" applyFont="1" applyFill="1" applyBorder="1" applyAlignment="1">
      <alignment horizontal="center" vertical="center" wrapText="1"/>
    </xf>
    <xf numFmtId="168" fontId="19" fillId="7" borderId="56" xfId="2" applyNumberFormat="1" applyFont="1" applyFill="1" applyBorder="1" applyAlignment="1">
      <alignment horizontal="center" vertical="center"/>
    </xf>
    <xf numFmtId="0" fontId="32" fillId="7" borderId="57" xfId="2" applyNumberFormat="1" applyFont="1" applyFill="1" applyBorder="1" applyAlignment="1">
      <alignment horizontal="center" vertical="center"/>
    </xf>
    <xf numFmtId="168" fontId="19" fillId="7" borderId="47" xfId="2" applyNumberFormat="1" applyFont="1" applyFill="1" applyBorder="1" applyAlignment="1">
      <alignment horizontal="center" vertical="center"/>
    </xf>
    <xf numFmtId="1" fontId="19" fillId="7" borderId="57" xfId="2" applyNumberFormat="1" applyFont="1" applyFill="1" applyBorder="1" applyAlignment="1">
      <alignment horizontal="center" vertical="center"/>
    </xf>
    <xf numFmtId="9" fontId="19" fillId="7" borderId="58" xfId="1" applyFont="1" applyFill="1" applyBorder="1" applyAlignment="1" applyProtection="1">
      <alignment horizontal="center" vertical="center"/>
    </xf>
    <xf numFmtId="1" fontId="19" fillId="7" borderId="28" xfId="2" applyNumberFormat="1" applyFont="1" applyFill="1" applyBorder="1" applyAlignment="1">
      <alignment horizontal="center" vertical="center"/>
    </xf>
    <xf numFmtId="1" fontId="19" fillId="7" borderId="59" xfId="2" applyNumberFormat="1" applyFont="1" applyFill="1" applyBorder="1" applyAlignment="1">
      <alignment horizontal="center" vertical="center"/>
    </xf>
    <xf numFmtId="1" fontId="19" fillId="7" borderId="27" xfId="2" applyNumberFormat="1" applyFont="1" applyFill="1" applyBorder="1" applyAlignment="1">
      <alignment horizontal="center" vertical="center"/>
    </xf>
    <xf numFmtId="1" fontId="19" fillId="7" borderId="60" xfId="2" applyNumberFormat="1" applyFont="1" applyFill="1" applyBorder="1" applyAlignment="1">
      <alignment horizontal="center" vertical="center"/>
    </xf>
    <xf numFmtId="9" fontId="36" fillId="0" borderId="0" xfId="4" applyProtection="1">
      <protection locked="0"/>
    </xf>
    <xf numFmtId="2" fontId="27" fillId="0" borderId="0" xfId="2" applyNumberFormat="1" applyFont="1" applyFill="1" applyBorder="1" applyAlignment="1">
      <alignment horizontal="left" vertical="center" shrinkToFit="1"/>
    </xf>
    <xf numFmtId="0" fontId="53" fillId="2" borderId="0" xfId="0" applyFont="1" applyFill="1">
      <protection locked="0"/>
    </xf>
    <xf numFmtId="0" fontId="54" fillId="2" borderId="0" xfId="0" applyFont="1" applyFill="1">
      <protection locked="0"/>
    </xf>
    <xf numFmtId="0" fontId="57" fillId="2" borderId="0" xfId="32" applyNumberFormat="1" applyFont="1" applyFill="1" applyBorder="1" applyAlignment="1" applyProtection="1">
      <protection locked="0"/>
    </xf>
    <xf numFmtId="11" fontId="57" fillId="2" borderId="0" xfId="32" applyNumberFormat="1" applyFont="1" applyFill="1" applyBorder="1" applyAlignment="1" applyProtection="1">
      <protection locked="0"/>
    </xf>
    <xf numFmtId="0" fontId="58" fillId="0" borderId="0" xfId="2" applyFont="1" applyFill="1" applyAlignment="1">
      <alignment vertical="center"/>
    </xf>
    <xf numFmtId="0" fontId="58" fillId="0" borderId="0" xfId="2" applyFont="1" applyFill="1"/>
    <xf numFmtId="0" fontId="59" fillId="0" borderId="0" xfId="2" applyFont="1" applyFill="1"/>
    <xf numFmtId="0" fontId="59" fillId="0" borderId="0" xfId="2" applyFont="1" applyFill="1" applyBorder="1"/>
    <xf numFmtId="0" fontId="60" fillId="0" borderId="0" xfId="2" applyFont="1" applyFill="1" applyBorder="1"/>
    <xf numFmtId="0" fontId="61" fillId="0" borderId="0" xfId="2" applyFont="1" applyFill="1"/>
    <xf numFmtId="0" fontId="60" fillId="0" borderId="0" xfId="2" applyFont="1" applyFill="1"/>
    <xf numFmtId="166" fontId="61" fillId="0" borderId="0" xfId="2" applyNumberFormat="1" applyFont="1" applyFill="1"/>
    <xf numFmtId="0" fontId="62" fillId="0" borderId="0" xfId="2" applyFont="1" applyFill="1" applyAlignment="1">
      <alignment horizontal="left" vertical="center"/>
    </xf>
    <xf numFmtId="2" fontId="62" fillId="0" borderId="0" xfId="2" applyNumberFormat="1" applyFont="1" applyFill="1" applyAlignment="1">
      <alignment horizontal="left" vertical="center"/>
    </xf>
    <xf numFmtId="2" fontId="63" fillId="0" borderId="0" xfId="2" applyNumberFormat="1" applyFont="1" applyFill="1" applyAlignment="1"/>
    <xf numFmtId="0" fontId="64" fillId="0" borderId="0" xfId="2" applyFont="1" applyFill="1"/>
    <xf numFmtId="0" fontId="60" fillId="0" borderId="37" xfId="2" applyFont="1" applyFill="1" applyBorder="1"/>
    <xf numFmtId="0" fontId="60" fillId="0" borderId="38" xfId="2" applyFont="1" applyFill="1" applyBorder="1"/>
    <xf numFmtId="0" fontId="60" fillId="0" borderId="39" xfId="2" applyFont="1" applyFill="1" applyBorder="1"/>
    <xf numFmtId="2" fontId="63" fillId="0" borderId="0" xfId="2" applyNumberFormat="1" applyFont="1" applyFill="1" applyBorder="1" applyAlignment="1">
      <alignment horizontal="left" vertical="center"/>
    </xf>
    <xf numFmtId="0" fontId="60" fillId="0" borderId="16" xfId="2" applyFont="1" applyFill="1" applyBorder="1"/>
    <xf numFmtId="0" fontId="60" fillId="0" borderId="17" xfId="2" applyFont="1" applyFill="1" applyBorder="1"/>
    <xf numFmtId="0" fontId="60" fillId="0" borderId="18" xfId="2" applyFont="1" applyFill="1" applyBorder="1"/>
    <xf numFmtId="2" fontId="55" fillId="7" borderId="0" xfId="2" applyNumberFormat="1" applyFont="1" applyFill="1" applyBorder="1" applyAlignment="1">
      <alignment horizontal="left" vertical="center"/>
    </xf>
    <xf numFmtId="0" fontId="64" fillId="7" borderId="0" xfId="2" applyFont="1" applyFill="1"/>
    <xf numFmtId="0" fontId="64" fillId="8" borderId="0" xfId="2" applyFont="1" applyFill="1"/>
    <xf numFmtId="0" fontId="59" fillId="7" borderId="0" xfId="2" applyFont="1" applyFill="1" applyBorder="1"/>
    <xf numFmtId="0" fontId="13" fillId="0" borderId="0" xfId="31" applyFont="1" applyFill="1" applyBorder="1" applyAlignment="1">
      <alignment vertical="center"/>
      <protection locked="0"/>
    </xf>
    <xf numFmtId="171" fontId="14" fillId="0" borderId="0" xfId="30" applyNumberFormat="1" applyFont="1" applyFill="1" applyBorder="1" applyAlignment="1" applyProtection="1">
      <alignment horizontal="right" vertical="center"/>
      <protection locked="0"/>
    </xf>
    <xf numFmtId="171" fontId="15" fillId="0" borderId="0" xfId="30" applyNumberFormat="1" applyFont="1" applyFill="1" applyBorder="1" applyAlignment="1" applyProtection="1">
      <alignment horizontal="right" vertical="center"/>
      <protection locked="0"/>
    </xf>
    <xf numFmtId="171" fontId="16" fillId="0" borderId="0" xfId="30" applyNumberFormat="1" applyFont="1" applyFill="1" applyBorder="1" applyAlignment="1" applyProtection="1">
      <alignment horizontal="right" vertical="center"/>
      <protection locked="0"/>
    </xf>
    <xf numFmtId="9" fontId="14" fillId="0" borderId="0" xfId="4" applyFont="1" applyFill="1" applyBorder="1" applyAlignment="1" applyProtection="1">
      <alignment horizontal="right" vertical="center"/>
      <protection locked="0"/>
    </xf>
    <xf numFmtId="0" fontId="36" fillId="0" borderId="64" xfId="31" applyFont="1" applyBorder="1" applyAlignment="1">
      <alignment horizontal="center" vertical="center" wrapText="1" shrinkToFit="1"/>
      <protection locked="0"/>
    </xf>
    <xf numFmtId="0" fontId="55" fillId="0" borderId="0" xfId="2" applyFont="1" applyFill="1" applyBorder="1" applyAlignment="1">
      <alignment horizontal="left" vertical="center"/>
    </xf>
    <xf numFmtId="0" fontId="55" fillId="0" borderId="0" xfId="2" applyFont="1"/>
    <xf numFmtId="0" fontId="70" fillId="0" borderId="61" xfId="0" applyFont="1" applyBorder="1" applyAlignment="1">
      <alignment horizontal="center" vertical="center" wrapText="1"/>
      <protection locked="0"/>
    </xf>
    <xf numFmtId="0" fontId="73" fillId="0" borderId="5" xfId="0" applyFont="1" applyBorder="1" applyAlignment="1">
      <alignment horizontal="left" vertical="center" wrapText="1"/>
      <protection locked="0"/>
    </xf>
    <xf numFmtId="0" fontId="70" fillId="0" borderId="4" xfId="0" applyFont="1" applyBorder="1" applyAlignment="1">
      <alignment horizontal="center" vertical="center" wrapText="1"/>
      <protection locked="0"/>
    </xf>
    <xf numFmtId="0" fontId="70" fillId="0" borderId="62" xfId="0" applyFont="1" applyBorder="1" applyAlignment="1">
      <alignment horizontal="center" vertical="center" wrapText="1"/>
      <protection locked="0"/>
    </xf>
    <xf numFmtId="0" fontId="74" fillId="0" borderId="4" xfId="0" applyFont="1" applyBorder="1" applyAlignment="1">
      <alignment horizontal="center" vertical="center" wrapText="1"/>
      <protection locked="0"/>
    </xf>
    <xf numFmtId="0" fontId="74" fillId="0" borderId="62" xfId="0" applyFont="1" applyBorder="1" applyAlignment="1">
      <alignment horizontal="center" vertical="center" wrapText="1"/>
      <protection locked="0"/>
    </xf>
    <xf numFmtId="0" fontId="75" fillId="0" borderId="5" xfId="0" applyFont="1" applyBorder="1" applyAlignment="1">
      <alignment horizontal="center" vertical="center" wrapText="1"/>
      <protection locked="0"/>
    </xf>
    <xf numFmtId="0" fontId="75" fillId="0" borderId="53" xfId="31" applyFont="1" applyBorder="1" applyAlignment="1">
      <alignment horizontal="center" vertical="center" wrapText="1"/>
      <protection locked="0"/>
    </xf>
    <xf numFmtId="0" fontId="6" fillId="2" borderId="5" xfId="0" applyFont="1" applyFill="1" applyBorder="1" applyAlignment="1">
      <alignment vertical="center"/>
      <protection locked="0"/>
    </xf>
    <xf numFmtId="3" fontId="76" fillId="0" borderId="4" xfId="0" applyNumberFormat="1" applyFont="1" applyBorder="1" applyAlignment="1">
      <alignment horizontal="right" vertical="center"/>
      <protection locked="0"/>
    </xf>
    <xf numFmtId="3" fontId="76" fillId="0" borderId="62" xfId="0" applyNumberFormat="1" applyFont="1" applyBorder="1" applyAlignment="1">
      <alignment horizontal="right" vertical="center"/>
      <protection locked="0"/>
    </xf>
    <xf numFmtId="3" fontId="76" fillId="0" borderId="63" xfId="0" applyNumberFormat="1" applyFont="1" applyBorder="1" applyAlignment="1">
      <alignment horizontal="right" vertical="center"/>
      <protection locked="0"/>
    </xf>
    <xf numFmtId="3" fontId="77" fillId="0" borderId="4" xfId="0" applyNumberFormat="1" applyFont="1" applyBorder="1" applyAlignment="1">
      <alignment horizontal="right" vertical="center"/>
      <protection locked="0"/>
    </xf>
    <xf numFmtId="3" fontId="77" fillId="0" borderId="62" xfId="0" applyNumberFormat="1" applyFont="1" applyBorder="1" applyAlignment="1">
      <alignment horizontal="right" vertical="center"/>
      <protection locked="0"/>
    </xf>
    <xf numFmtId="3" fontId="77" fillId="0" borderId="63" xfId="0" applyNumberFormat="1" applyFont="1" applyBorder="1" applyAlignment="1">
      <alignment horizontal="right" vertical="center"/>
      <protection locked="0"/>
    </xf>
    <xf numFmtId="3" fontId="78" fillId="0" borderId="5" xfId="0" applyNumberFormat="1" applyFont="1" applyBorder="1" applyAlignment="1">
      <alignment horizontal="right" vertical="center"/>
      <protection locked="0"/>
    </xf>
    <xf numFmtId="9" fontId="79" fillId="0" borderId="5" xfId="0" applyNumberFormat="1" applyFont="1" applyBorder="1" applyAlignment="1">
      <alignment horizontal="right" vertical="center"/>
      <protection locked="0"/>
    </xf>
    <xf numFmtId="9" fontId="79" fillId="0" borderId="52" xfId="4" applyNumberFormat="1" applyFont="1" applyBorder="1" applyAlignment="1" applyProtection="1">
      <alignment horizontal="right" vertical="center"/>
      <protection locked="0"/>
    </xf>
    <xf numFmtId="0" fontId="6" fillId="3" borderId="8" xfId="0" applyFont="1" applyFill="1" applyBorder="1" applyAlignment="1">
      <alignment vertical="center"/>
      <protection locked="0"/>
    </xf>
    <xf numFmtId="3" fontId="76" fillId="3" borderId="7" xfId="0" applyNumberFormat="1" applyFont="1" applyFill="1" applyBorder="1" applyAlignment="1">
      <alignment horizontal="right" vertical="center"/>
      <protection locked="0"/>
    </xf>
    <xf numFmtId="3" fontId="76" fillId="3" borderId="1" xfId="0" applyNumberFormat="1" applyFont="1" applyFill="1" applyBorder="1" applyAlignment="1">
      <alignment horizontal="right" vertical="center"/>
      <protection locked="0"/>
    </xf>
    <xf numFmtId="3" fontId="77" fillId="3" borderId="7" xfId="0" applyNumberFormat="1" applyFont="1" applyFill="1" applyBorder="1" applyAlignment="1">
      <alignment horizontal="right" vertical="center"/>
      <protection locked="0"/>
    </xf>
    <xf numFmtId="3" fontId="77" fillId="3" borderId="1" xfId="0" applyNumberFormat="1" applyFont="1" applyFill="1" applyBorder="1" applyAlignment="1">
      <alignment horizontal="right" vertical="center"/>
      <protection locked="0"/>
    </xf>
    <xf numFmtId="3" fontId="80" fillId="3" borderId="8" xfId="0" applyNumberFormat="1" applyFont="1" applyFill="1" applyBorder="1" applyAlignment="1">
      <alignment horizontal="right" vertical="center"/>
      <protection locked="0"/>
    </xf>
    <xf numFmtId="3" fontId="76" fillId="0" borderId="4" xfId="30" applyNumberFormat="1" applyFont="1" applyBorder="1" applyAlignment="1" applyProtection="1">
      <alignment horizontal="right" vertical="center"/>
      <protection locked="0"/>
    </xf>
    <xf numFmtId="3" fontId="76" fillId="0" borderId="62" xfId="30" applyNumberFormat="1" applyFont="1" applyBorder="1" applyAlignment="1" applyProtection="1">
      <alignment horizontal="right" vertical="center"/>
      <protection locked="0"/>
    </xf>
    <xf numFmtId="3" fontId="76" fillId="0" borderId="63" xfId="30" applyNumberFormat="1" applyFont="1" applyBorder="1" applyAlignment="1" applyProtection="1">
      <alignment horizontal="right" vertical="center"/>
      <protection locked="0"/>
    </xf>
    <xf numFmtId="3" fontId="77" fillId="0" borderId="4" xfId="30" applyNumberFormat="1" applyFont="1" applyBorder="1" applyAlignment="1" applyProtection="1">
      <alignment horizontal="right" vertical="center"/>
      <protection locked="0"/>
    </xf>
    <xf numFmtId="3" fontId="77" fillId="0" borderId="62" xfId="30" applyNumberFormat="1" applyFont="1" applyBorder="1" applyAlignment="1" applyProtection="1">
      <alignment horizontal="right" vertical="center"/>
      <protection locked="0"/>
    </xf>
    <xf numFmtId="3" fontId="78" fillId="0" borderId="5" xfId="30" applyNumberFormat="1" applyFont="1" applyBorder="1" applyAlignment="1" applyProtection="1">
      <alignment horizontal="right" vertical="center"/>
      <protection locked="0"/>
    </xf>
    <xf numFmtId="3" fontId="76" fillId="3" borderId="7" xfId="30" applyNumberFormat="1" applyFont="1" applyFill="1" applyBorder="1" applyAlignment="1" applyProtection="1">
      <alignment horizontal="right" vertical="center"/>
      <protection locked="0"/>
    </xf>
    <xf numFmtId="3" fontId="76" fillId="3" borderId="1" xfId="30" applyNumberFormat="1" applyFont="1" applyFill="1" applyBorder="1" applyAlignment="1" applyProtection="1">
      <alignment horizontal="right" vertical="center"/>
      <protection locked="0"/>
    </xf>
    <xf numFmtId="3" fontId="77" fillId="3" borderId="7" xfId="30" applyNumberFormat="1" applyFont="1" applyFill="1" applyBorder="1" applyAlignment="1" applyProtection="1">
      <alignment horizontal="right" vertical="center"/>
      <protection locked="0"/>
    </xf>
    <xf numFmtId="3" fontId="77" fillId="3" borderId="1" xfId="30" applyNumberFormat="1" applyFont="1" applyFill="1" applyBorder="1" applyAlignment="1" applyProtection="1">
      <alignment horizontal="right" vertical="center"/>
      <protection locked="0"/>
    </xf>
    <xf numFmtId="3" fontId="80" fillId="3" borderId="8" xfId="30" applyNumberFormat="1" applyFont="1" applyFill="1" applyBorder="1" applyAlignment="1" applyProtection="1">
      <alignment horizontal="right" vertical="center"/>
      <protection locked="0"/>
    </xf>
    <xf numFmtId="3" fontId="76" fillId="0" borderId="3" xfId="30" applyNumberFormat="1" applyFont="1" applyFill="1" applyBorder="1" applyAlignment="1" applyProtection="1">
      <alignment horizontal="right" vertical="center"/>
      <protection locked="0"/>
    </xf>
    <xf numFmtId="3" fontId="76" fillId="0" borderId="0" xfId="30" applyNumberFormat="1" applyFont="1" applyFill="1" applyBorder="1" applyAlignment="1" applyProtection="1">
      <alignment horizontal="right" vertical="center"/>
      <protection locked="0"/>
    </xf>
    <xf numFmtId="3" fontId="77" fillId="0" borderId="3" xfId="30" applyNumberFormat="1" applyFont="1" applyFill="1" applyBorder="1" applyAlignment="1" applyProtection="1">
      <alignment horizontal="right" vertical="center"/>
      <protection locked="0"/>
    </xf>
    <xf numFmtId="3" fontId="77" fillId="0" borderId="0" xfId="30" applyNumberFormat="1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>
      <alignment vertical="center"/>
      <protection locked="0"/>
    </xf>
    <xf numFmtId="3" fontId="76" fillId="3" borderId="3" xfId="30" applyNumberFormat="1" applyFont="1" applyFill="1" applyBorder="1" applyAlignment="1" applyProtection="1">
      <alignment horizontal="right" vertical="center"/>
      <protection locked="0"/>
    </xf>
    <xf numFmtId="3" fontId="76" fillId="3" borderId="0" xfId="30" applyNumberFormat="1" applyFont="1" applyFill="1" applyBorder="1" applyAlignment="1" applyProtection="1">
      <alignment horizontal="right" vertical="center"/>
      <protection locked="0"/>
    </xf>
    <xf numFmtId="3" fontId="77" fillId="3" borderId="3" xfId="30" applyNumberFormat="1" applyFont="1" applyFill="1" applyBorder="1" applyAlignment="1" applyProtection="1">
      <alignment horizontal="right" vertical="center"/>
      <protection locked="0"/>
    </xf>
    <xf numFmtId="3" fontId="77" fillId="3" borderId="0" xfId="30" applyNumberFormat="1" applyFont="1" applyFill="1" applyBorder="1" applyAlignment="1" applyProtection="1">
      <alignment horizontal="right" vertical="center"/>
      <protection locked="0"/>
    </xf>
    <xf numFmtId="3" fontId="80" fillId="3" borderId="6" xfId="30" applyNumberFormat="1" applyFont="1" applyFill="1" applyBorder="1" applyAlignment="1" applyProtection="1">
      <alignment horizontal="right" vertical="center"/>
      <protection locked="0"/>
    </xf>
    <xf numFmtId="3" fontId="77" fillId="0" borderId="63" xfId="30" applyNumberFormat="1" applyFont="1" applyBorder="1" applyAlignment="1" applyProtection="1">
      <alignment horizontal="right" vertical="center"/>
      <protection locked="0"/>
    </xf>
    <xf numFmtId="9" fontId="79" fillId="0" borderId="63" xfId="0" applyNumberFormat="1" applyFont="1" applyBorder="1" applyAlignment="1">
      <alignment horizontal="right" vertical="center"/>
      <protection locked="0"/>
    </xf>
    <xf numFmtId="3" fontId="76" fillId="0" borderId="4" xfId="30" applyNumberFormat="1" applyFont="1" applyFill="1" applyBorder="1" applyAlignment="1" applyProtection="1">
      <alignment horizontal="right" vertical="center"/>
      <protection locked="0"/>
    </xf>
    <xf numFmtId="3" fontId="76" fillId="0" borderId="62" xfId="30" applyNumberFormat="1" applyFont="1" applyFill="1" applyBorder="1" applyAlignment="1" applyProtection="1">
      <alignment horizontal="right" vertical="center"/>
      <protection locked="0"/>
    </xf>
    <xf numFmtId="3" fontId="77" fillId="0" borderId="4" xfId="30" applyNumberFormat="1" applyFont="1" applyFill="1" applyBorder="1" applyAlignment="1" applyProtection="1">
      <alignment horizontal="right" vertical="center"/>
      <protection locked="0"/>
    </xf>
    <xf numFmtId="3" fontId="77" fillId="0" borderId="62" xfId="30" applyNumberFormat="1" applyFont="1" applyFill="1" applyBorder="1" applyAlignment="1" applyProtection="1">
      <alignment horizontal="right" vertical="center"/>
      <protection locked="0"/>
    </xf>
    <xf numFmtId="3" fontId="69" fillId="0" borderId="54" xfId="31" applyNumberFormat="1" applyFont="1" applyBorder="1">
      <protection locked="0"/>
    </xf>
    <xf numFmtId="3" fontId="68" fillId="0" borderId="54" xfId="31" applyNumberFormat="1" applyFont="1" applyBorder="1">
      <protection locked="0"/>
    </xf>
    <xf numFmtId="0" fontId="68" fillId="4" borderId="54" xfId="31" applyFont="1" applyFill="1" applyBorder="1">
      <protection locked="0"/>
    </xf>
    <xf numFmtId="3" fontId="68" fillId="4" borderId="54" xfId="31" applyNumberFormat="1" applyFont="1" applyFill="1" applyBorder="1">
      <protection locked="0"/>
    </xf>
    <xf numFmtId="9" fontId="25" fillId="0" borderId="0" xfId="4" applyFont="1" applyFill="1" applyAlignment="1">
      <alignment horizontal="left"/>
    </xf>
    <xf numFmtId="9" fontId="20" fillId="0" borderId="0" xfId="4" applyFont="1" applyFill="1" applyAlignment="1">
      <alignment horizontal="left"/>
    </xf>
    <xf numFmtId="9" fontId="30" fillId="8" borderId="0" xfId="4" applyFont="1" applyFill="1"/>
    <xf numFmtId="0" fontId="11" fillId="0" borderId="0" xfId="0" applyFont="1" applyBorder="1" applyAlignment="1">
      <protection locked="0"/>
    </xf>
    <xf numFmtId="0" fontId="17" fillId="0" borderId="0" xfId="2" applyFont="1" applyFill="1" applyBorder="1" applyAlignment="1"/>
    <xf numFmtId="0" fontId="17" fillId="0" borderId="0" xfId="2" applyFill="1" applyBorder="1"/>
    <xf numFmtId="0" fontId="8" fillId="0" borderId="66" xfId="0" applyFont="1" applyBorder="1" applyAlignment="1">
      <protection locked="0"/>
    </xf>
    <xf numFmtId="0" fontId="11" fillId="0" borderId="67" xfId="0" applyFont="1" applyBorder="1" applyAlignment="1">
      <protection locked="0"/>
    </xf>
    <xf numFmtId="0" fontId="21" fillId="0" borderId="67" xfId="2" applyFont="1" applyFill="1" applyBorder="1" applyAlignment="1"/>
    <xf numFmtId="0" fontId="17" fillId="0" borderId="67" xfId="2" applyFill="1" applyBorder="1"/>
    <xf numFmtId="0" fontId="17" fillId="0" borderId="68" xfId="2" applyFill="1" applyBorder="1"/>
    <xf numFmtId="0" fontId="67" fillId="0" borderId="3" xfId="0" applyFont="1" applyBorder="1" applyAlignment="1">
      <protection locked="0"/>
    </xf>
    <xf numFmtId="0" fontId="17" fillId="0" borderId="69" xfId="2" applyFill="1" applyBorder="1"/>
    <xf numFmtId="0" fontId="68" fillId="0" borderId="3" xfId="0" applyFont="1" applyBorder="1" applyAlignment="1">
      <protection locked="0"/>
    </xf>
    <xf numFmtId="0" fontId="69" fillId="0" borderId="7" xfId="0" applyFont="1" applyBorder="1" applyAlignment="1">
      <protection locked="0"/>
    </xf>
    <xf numFmtId="0" fontId="11" fillId="0" borderId="1" xfId="0" applyFont="1" applyBorder="1" applyAlignment="1">
      <protection locked="0"/>
    </xf>
    <xf numFmtId="0" fontId="17" fillId="0" borderId="1" xfId="2" applyFont="1" applyFill="1" applyBorder="1" applyAlignment="1"/>
    <xf numFmtId="0" fontId="17" fillId="0" borderId="1" xfId="2" applyFill="1" applyBorder="1"/>
    <xf numFmtId="0" fontId="17" fillId="0" borderId="9" xfId="2" applyFill="1" applyBorder="1"/>
    <xf numFmtId="0" fontId="68" fillId="0" borderId="8" xfId="31" applyFont="1" applyBorder="1" applyAlignment="1">
      <alignment horizontal="center" vertical="center" wrapText="1" shrinkToFit="1"/>
      <protection locked="0"/>
    </xf>
    <xf numFmtId="0" fontId="68" fillId="0" borderId="7" xfId="31" applyFont="1" applyBorder="1" applyAlignment="1">
      <alignment horizontal="center" vertical="center" wrapText="1" shrinkToFit="1"/>
      <protection locked="0"/>
    </xf>
    <xf numFmtId="0" fontId="8" fillId="0" borderId="70" xfId="0" applyFont="1" applyBorder="1" applyAlignment="1">
      <protection locked="0"/>
    </xf>
    <xf numFmtId="0" fontId="50" fillId="0" borderId="65" xfId="2" applyFont="1" applyFill="1" applyBorder="1" applyAlignment="1"/>
    <xf numFmtId="0" fontId="17" fillId="0" borderId="65" xfId="2" applyBorder="1"/>
    <xf numFmtId="0" fontId="17" fillId="0" borderId="71" xfId="2" applyBorder="1"/>
    <xf numFmtId="0" fontId="0" fillId="0" borderId="72" xfId="0" applyBorder="1">
      <protection locked="0"/>
    </xf>
    <xf numFmtId="0" fontId="12" fillId="0" borderId="0" xfId="0" applyFont="1" applyBorder="1" applyAlignment="1">
      <alignment vertical="center"/>
      <protection locked="0"/>
    </xf>
    <xf numFmtId="0" fontId="0" fillId="0" borderId="0" xfId="0" applyBorder="1">
      <protection locked="0"/>
    </xf>
    <xf numFmtId="0" fontId="0" fillId="0" borderId="73" xfId="0" applyBorder="1">
      <protection locked="0"/>
    </xf>
    <xf numFmtId="0" fontId="17" fillId="0" borderId="72" xfId="2" applyBorder="1"/>
    <xf numFmtId="0" fontId="17" fillId="0" borderId="0" xfId="2" applyBorder="1"/>
    <xf numFmtId="0" fontId="17" fillId="0" borderId="73" xfId="2" applyBorder="1"/>
    <xf numFmtId="0" fontId="81" fillId="0" borderId="75" xfId="2" applyFont="1" applyBorder="1" applyAlignment="1">
      <alignment vertical="center"/>
    </xf>
    <xf numFmtId="0" fontId="81" fillId="0" borderId="76" xfId="2" applyFont="1" applyBorder="1" applyAlignment="1">
      <alignment vertical="center"/>
    </xf>
    <xf numFmtId="0" fontId="81" fillId="0" borderId="74" xfId="2" applyFont="1" applyBorder="1" applyAlignment="1">
      <alignment vertical="center"/>
    </xf>
    <xf numFmtId="0" fontId="70" fillId="0" borderId="8" xfId="31" applyFont="1" applyBorder="1" applyAlignment="1">
      <alignment horizontal="center" vertical="center" wrapText="1" shrinkToFit="1"/>
      <protection locked="0"/>
    </xf>
    <xf numFmtId="3" fontId="36" fillId="0" borderId="0" xfId="31" applyNumberFormat="1">
      <protection locked="0"/>
    </xf>
    <xf numFmtId="165" fontId="76" fillId="3" borderId="9" xfId="0" applyNumberFormat="1" applyFont="1" applyFill="1" applyBorder="1" applyAlignment="1">
      <alignment horizontal="right" vertical="center"/>
      <protection locked="0"/>
    </xf>
    <xf numFmtId="0" fontId="5" fillId="2" borderId="0" xfId="3" applyNumberFormat="1" applyFont="1" applyFill="1" applyBorder="1" applyAlignment="1" applyProtection="1">
      <protection locked="0"/>
    </xf>
    <xf numFmtId="0" fontId="52" fillId="2" borderId="0" xfId="3" applyNumberFormat="1" applyFont="1" applyFill="1" applyBorder="1" applyAlignment="1" applyProtection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70" fillId="2" borderId="2" xfId="0" applyFont="1" applyFill="1" applyBorder="1" applyAlignment="1">
      <alignment vertical="center" wrapText="1"/>
      <protection locked="0"/>
    </xf>
    <xf numFmtId="0" fontId="17" fillId="0" borderId="0" xfId="2" applyFont="1" applyFill="1" applyBorder="1" applyAlignment="1">
      <alignment horizontal="left" vertical="center"/>
    </xf>
    <xf numFmtId="0" fontId="29" fillId="0" borderId="0" xfId="2" applyFont="1" applyFill="1" applyBorder="1" applyAlignment="1">
      <alignment horizontal="center"/>
    </xf>
    <xf numFmtId="0" fontId="65" fillId="0" borderId="10" xfId="2" applyFont="1" applyFill="1" applyBorder="1" applyAlignment="1">
      <alignment horizontal="center" vertical="center" wrapText="1"/>
    </xf>
    <xf numFmtId="0" fontId="65" fillId="0" borderId="0" xfId="2" applyFont="1" applyFill="1" applyBorder="1" applyAlignment="1">
      <alignment horizontal="center" vertical="center" wrapText="1"/>
    </xf>
    <xf numFmtId="0" fontId="26" fillId="6" borderId="11" xfId="2" applyFont="1" applyFill="1" applyBorder="1" applyAlignment="1">
      <alignment horizontal="center" vertical="center" wrapText="1"/>
    </xf>
    <xf numFmtId="0" fontId="26" fillId="6" borderId="14" xfId="2" applyFont="1" applyFill="1" applyBorder="1" applyAlignment="1">
      <alignment horizontal="center" vertical="center" wrapText="1"/>
    </xf>
    <xf numFmtId="0" fontId="26" fillId="6" borderId="12" xfId="2" applyFont="1" applyFill="1" applyBorder="1" applyAlignment="1">
      <alignment horizontal="center" vertical="center" wrapText="1"/>
    </xf>
    <xf numFmtId="0" fontId="26" fillId="6" borderId="0" xfId="2" applyFont="1" applyFill="1" applyBorder="1" applyAlignment="1">
      <alignment horizontal="center" vertical="center" wrapText="1"/>
    </xf>
    <xf numFmtId="0" fontId="26" fillId="6" borderId="13" xfId="2" applyFont="1" applyFill="1" applyBorder="1" applyAlignment="1">
      <alignment horizontal="center" vertical="center" wrapText="1"/>
    </xf>
    <xf numFmtId="0" fontId="26" fillId="6" borderId="15" xfId="2" applyFont="1" applyFill="1" applyBorder="1" applyAlignment="1">
      <alignment horizontal="center" vertical="center" wrapText="1"/>
    </xf>
    <xf numFmtId="2" fontId="66" fillId="0" borderId="0" xfId="2" applyNumberFormat="1" applyFont="1" applyFill="1" applyBorder="1" applyAlignment="1">
      <alignment horizontal="left" vertical="center" shrinkToFit="1"/>
    </xf>
    <xf numFmtId="0" fontId="20" fillId="0" borderId="0" xfId="2" applyFont="1" applyFill="1" applyBorder="1" applyAlignment="1"/>
    <xf numFmtId="0" fontId="26" fillId="6" borderId="32" xfId="2" applyFont="1" applyFill="1" applyBorder="1" applyAlignment="1">
      <alignment horizontal="center" vertical="center" wrapText="1"/>
    </xf>
    <xf numFmtId="0" fontId="26" fillId="6" borderId="35" xfId="2" applyFont="1" applyFill="1" applyBorder="1" applyAlignment="1">
      <alignment horizontal="center" vertical="center" wrapText="1"/>
    </xf>
    <xf numFmtId="0" fontId="26" fillId="6" borderId="33" xfId="2" applyFont="1" applyFill="1" applyBorder="1" applyAlignment="1">
      <alignment horizontal="center" vertical="center" wrapText="1"/>
    </xf>
    <xf numFmtId="0" fontId="26" fillId="6" borderId="34" xfId="2" applyFont="1" applyFill="1" applyBorder="1" applyAlignment="1">
      <alignment horizontal="center" vertical="center" wrapText="1"/>
    </xf>
    <xf numFmtId="0" fontId="26" fillId="6" borderId="36" xfId="2" applyFont="1" applyFill="1" applyBorder="1" applyAlignment="1">
      <alignment horizontal="center" vertical="center" wrapText="1"/>
    </xf>
    <xf numFmtId="9" fontId="30" fillId="8" borderId="0" xfId="4" applyFont="1" applyFill="1" applyAlignment="1">
      <alignment horizontal="left"/>
    </xf>
    <xf numFmtId="9" fontId="31" fillId="8" borderId="0" xfId="4" applyFont="1" applyFill="1" applyAlignment="1" applyProtection="1">
      <alignment horizontal="left"/>
      <protection locked="0"/>
    </xf>
  </cellXfs>
  <cellStyles count="33">
    <cellStyle name="20 % - Accent1 2" xfId="5"/>
    <cellStyle name="20 % - Accent5 2" xfId="6"/>
    <cellStyle name="20 % - Accent6 2" xfId="7"/>
    <cellStyle name="40 % - Accent6 2" xfId="8"/>
    <cellStyle name="60 % - Accent1 2" xfId="9"/>
    <cellStyle name="60 % - Accent5 2" xfId="10"/>
    <cellStyle name="60 % - Accent6 2" xfId="11"/>
    <cellStyle name="Accent5 2" xfId="12"/>
    <cellStyle name="Calcul 2" xfId="13"/>
    <cellStyle name="Comma [0]" xfId="14"/>
    <cellStyle name="Commentaire" xfId="15"/>
    <cellStyle name="Currency [0]" xfId="16"/>
    <cellStyle name="En-tête" xfId="17"/>
    <cellStyle name="Entrée 2" xfId="18"/>
    <cellStyle name="Lien hypertexte" xfId="32" builtinId="8"/>
    <cellStyle name="Lien hypertexte 2" xfId="19"/>
    <cellStyle name="Milliers" xfId="30" builtinId="3"/>
    <cellStyle name="Milliers 2" xfId="21"/>
    <cellStyle name="Milliers 3" xfId="20"/>
    <cellStyle name="Normal" xfId="0" builtinId="0"/>
    <cellStyle name="Normal 2" xfId="2"/>
    <cellStyle name="Normal 3" xfId="22"/>
    <cellStyle name="Normal 4" xfId="31"/>
    <cellStyle name="Pourcentage" xfId="4" builtinId="5"/>
    <cellStyle name="Pourcentage 2" xfId="1"/>
    <cellStyle name="Pourcentage 2 2" xfId="23"/>
    <cellStyle name="Résultat 1" xfId="24"/>
    <cellStyle name="Résultat2 1" xfId="25"/>
    <cellStyle name="Sortie 2" xfId="26"/>
    <cellStyle name="Texte explicatif" xfId="3" builtinId="53" customBuiltin="1"/>
    <cellStyle name="Titre 1" xfId="27"/>
    <cellStyle name="Titre 2" xfId="28"/>
    <cellStyle name="Titre1 1" xfId="2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FFCCCC"/>
      <rgbColor rgb="FF666666"/>
      <rgbColor rgb="FFFFFFCC"/>
      <rgbColor rgb="FFCCFFFF"/>
      <rgbColor rgb="FF660066"/>
      <rgbColor rgb="FFFF420E"/>
      <rgbColor rgb="FF0066CC"/>
      <rgbColor rgb="FFCCCCFF"/>
      <rgbColor rgb="FF0000CC"/>
      <rgbColor rgb="FFFF00FF"/>
      <rgbColor rgb="FFE3D200"/>
      <rgbColor rgb="FF00FFFF"/>
      <rgbColor rgb="FF800080"/>
      <rgbColor rgb="FF80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B3B3B3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blé tendre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'!$B$11:$B$12</c:f>
              <c:strCache>
                <c:ptCount val="2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'!$B$13:$B$24</c:f>
              <c:numCache>
                <c:formatCode>0.00</c:formatCode>
                <c:ptCount val="12"/>
                <c:pt idx="0">
                  <c:v>228.61</c:v>
                </c:pt>
                <c:pt idx="1">
                  <c:v>229.35</c:v>
                </c:pt>
                <c:pt idx="2">
                  <c:v>232.39</c:v>
                </c:pt>
                <c:pt idx="3">
                  <c:v>257.56</c:v>
                </c:pt>
                <c:pt idx="4">
                  <c:v>244.26</c:v>
                </c:pt>
                <c:pt idx="5">
                  <c:v>232.1</c:v>
                </c:pt>
                <c:pt idx="6">
                  <c:v>237.21</c:v>
                </c:pt>
                <c:pt idx="7">
                  <c:v>233.22</c:v>
                </c:pt>
                <c:pt idx="8">
                  <c:v>243.24</c:v>
                </c:pt>
                <c:pt idx="9">
                  <c:v>246.17</c:v>
                </c:pt>
                <c:pt idx="10">
                  <c:v>259.58999999999997</c:v>
                </c:pt>
                <c:pt idx="11">
                  <c:v>242.59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5-4B78-B8A4-596A6BBF0FB8}"/>
            </c:ext>
          </c:extLst>
        </c:ser>
        <c:ser>
          <c:idx val="1"/>
          <c:order val="1"/>
          <c:tx>
            <c:strRef>
              <c:f>'Cotations_cereales '!$D$11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420E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'!$D$13:$D$24</c:f>
              <c:numCache>
                <c:formatCode>0.00</c:formatCode>
                <c:ptCount val="12"/>
                <c:pt idx="0">
                  <c:v>219.18</c:v>
                </c:pt>
                <c:pt idx="1">
                  <c:v>208.43</c:v>
                </c:pt>
                <c:pt idx="2">
                  <c:v>206.45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5-4B78-B8A4-596A6BBF0FB8}"/>
            </c:ext>
          </c:extLst>
        </c:ser>
        <c:ser>
          <c:idx val="2"/>
          <c:order val="2"/>
          <c:tx>
            <c:strRef>
              <c:f>'Cotations_cereales '!$C$11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'!$C$13:$C$24</c:f>
              <c:numCache>
                <c:formatCode>0.00</c:formatCode>
                <c:ptCount val="12"/>
                <c:pt idx="0">
                  <c:v>234.72</c:v>
                </c:pt>
                <c:pt idx="1">
                  <c:v>227.24</c:v>
                </c:pt>
                <c:pt idx="2">
                  <c:v>227.71</c:v>
                </c:pt>
                <c:pt idx="3">
                  <c:v>229.21</c:v>
                </c:pt>
                <c:pt idx="4">
                  <c:v>221.19</c:v>
                </c:pt>
                <c:pt idx="5">
                  <c:v>202.75</c:v>
                </c:pt>
                <c:pt idx="6">
                  <c:v>211.66</c:v>
                </c:pt>
                <c:pt idx="7">
                  <c:v>197.57</c:v>
                </c:pt>
                <c:pt idx="8">
                  <c:v>176.06</c:v>
                </c:pt>
                <c:pt idx="9">
                  <c:v>194.6</c:v>
                </c:pt>
                <c:pt idx="10">
                  <c:v>226.39</c:v>
                </c:pt>
                <c:pt idx="11">
                  <c:v>230.27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5-4B78-B8A4-596A6BBF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1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maïs</a:t>
            </a:r>
          </a:p>
        </c:rich>
      </c:tx>
      <c:layout>
        <c:manualLayout>
          <c:xMode val="edge"/>
          <c:yMode val="edge"/>
          <c:x val="0.27199263011330899"/>
          <c:y val="3.9683727034120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21263207978272339"/>
          <c:w val="0.78475682205600306"/>
          <c:h val="0.4717774270179175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'!$B$49:$B$50</c:f>
              <c:strCache>
                <c:ptCount val="2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'!$B$51:$B$62</c:f>
              <c:numCache>
                <c:formatCode>0.00</c:formatCode>
                <c:ptCount val="12"/>
                <c:pt idx="0">
                  <c:v>232.24</c:v>
                </c:pt>
                <c:pt idx="1">
                  <c:v>236.83</c:v>
                </c:pt>
                <c:pt idx="2">
                  <c:v>223.87</c:v>
                </c:pt>
                <c:pt idx="3">
                  <c:v>231.34</c:v>
                </c:pt>
                <c:pt idx="4">
                  <c:v>229.32</c:v>
                </c:pt>
                <c:pt idx="5">
                  <c:v>229.1</c:v>
                </c:pt>
                <c:pt idx="6">
                  <c:v>223.87</c:v>
                </c:pt>
                <c:pt idx="7">
                  <c:v>225.87</c:v>
                </c:pt>
                <c:pt idx="8">
                  <c:v>241.01</c:v>
                </c:pt>
                <c:pt idx="9">
                  <c:v>237.67</c:v>
                </c:pt>
                <c:pt idx="10">
                  <c:v>245.72</c:v>
                </c:pt>
                <c:pt idx="11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3-4762-811A-1665ED4CBD61}"/>
            </c:ext>
          </c:extLst>
        </c:ser>
        <c:ser>
          <c:idx val="1"/>
          <c:order val="1"/>
          <c:tx>
            <c:strRef>
              <c:f>'Cotations_cereales '!$D$49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'!$D$51:$D$62</c:f>
              <c:numCache>
                <c:formatCode>0.00</c:formatCode>
                <c:ptCount val="12"/>
                <c:pt idx="0">
                  <c:v>211.89</c:v>
                </c:pt>
                <c:pt idx="1">
                  <c:v>204.28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3-4762-811A-1665ED4CBD61}"/>
            </c:ext>
          </c:extLst>
        </c:ser>
        <c:ser>
          <c:idx val="2"/>
          <c:order val="2"/>
          <c:tx>
            <c:strRef>
              <c:f>'Cotations_cereales '!$C$49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'!$C$51:$C$62</c:f>
              <c:numCache>
                <c:formatCode>0.00</c:formatCode>
                <c:ptCount val="12"/>
                <c:pt idx="0">
                  <c:v>238.38</c:v>
                </c:pt>
                <c:pt idx="1">
                  <c:v>230.25</c:v>
                </c:pt>
                <c:pt idx="2">
                  <c:v>214.74</c:v>
                </c:pt>
                <c:pt idx="3">
                  <c:v>204.21</c:v>
                </c:pt>
                <c:pt idx="4">
                  <c:v>205.45</c:v>
                </c:pt>
                <c:pt idx="5">
                  <c:v>200.19</c:v>
                </c:pt>
                <c:pt idx="6">
                  <c:v>192.21</c:v>
                </c:pt>
                <c:pt idx="7">
                  <c:v>177.34</c:v>
                </c:pt>
                <c:pt idx="8">
                  <c:v>180.24</c:v>
                </c:pt>
                <c:pt idx="9">
                  <c:v>193.27</c:v>
                </c:pt>
                <c:pt idx="10">
                  <c:v>211.99</c:v>
                </c:pt>
                <c:pt idx="11">
                  <c:v>209.28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3-4762-811A-1665ED4C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79823"/>
        <c:axId val="1"/>
      </c:lineChart>
      <c:catAx>
        <c:axId val="194507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9.3086230074899162E-2"/>
              <c:y val="7.340376202974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9823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blé dur</a:t>
            </a:r>
          </a:p>
        </c:rich>
      </c:tx>
      <c:layout>
        <c:manualLayout>
          <c:xMode val="edge"/>
          <c:yMode val="edge"/>
          <c:x val="0.25715073287071993"/>
          <c:y val="3.1747361367063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875989950053"/>
          <c:y val="0.18827799073353596"/>
          <c:w val="0.78660970671847208"/>
          <c:h val="0.5123631873799509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'!$B$30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'!$B$32:$B$43</c:f>
              <c:numCache>
                <c:formatCode>0.00</c:formatCode>
                <c:ptCount val="12"/>
                <c:pt idx="0">
                  <c:v>340.68</c:v>
                </c:pt>
                <c:pt idx="1">
                  <c:v>368.33</c:v>
                </c:pt>
                <c:pt idx="2">
                  <c:v>357.56</c:v>
                </c:pt>
                <c:pt idx="3">
                  <c:v>380.64</c:v>
                </c:pt>
                <c:pt idx="4">
                  <c:v>377.84</c:v>
                </c:pt>
                <c:pt idx="5">
                  <c:v>369.88</c:v>
                </c:pt>
                <c:pt idx="6">
                  <c:v>386.26</c:v>
                </c:pt>
                <c:pt idx="7">
                  <c:v>358.34</c:v>
                </c:pt>
                <c:pt idx="8">
                  <c:v>346.73</c:v>
                </c:pt>
                <c:pt idx="9">
                  <c:v>340.75</c:v>
                </c:pt>
                <c:pt idx="10">
                  <c:v>347.96</c:v>
                </c:pt>
                <c:pt idx="11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6-4E8B-8998-83362B29BF51}"/>
            </c:ext>
          </c:extLst>
        </c:ser>
        <c:ser>
          <c:idx val="1"/>
          <c:order val="1"/>
          <c:tx>
            <c:strRef>
              <c:f>'Cotations_cereales '!$D$30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'!$D$32:$D$43</c:f>
              <c:numCache>
                <c:formatCode>0.00</c:formatCode>
                <c:ptCount val="12"/>
                <c:pt idx="0">
                  <c:v>297.94</c:v>
                </c:pt>
                <c:pt idx="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6-4E8B-8998-83362B29BF51}"/>
            </c:ext>
          </c:extLst>
        </c:ser>
        <c:ser>
          <c:idx val="2"/>
          <c:order val="2"/>
          <c:tx>
            <c:strRef>
              <c:f>'Cotations_cereales '!$C$30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'!$C$32:$C$43</c:f>
              <c:numCache>
                <c:formatCode>0.00</c:formatCode>
                <c:ptCount val="12"/>
                <c:pt idx="0">
                  <c:v>369.7</c:v>
                </c:pt>
                <c:pt idx="1">
                  <c:v>426.25</c:v>
                </c:pt>
                <c:pt idx="2">
                  <c:v>389.75</c:v>
                </c:pt>
                <c:pt idx="3">
                  <c:v>392.67</c:v>
                </c:pt>
                <c:pt idx="4">
                  <c:v>376.92</c:v>
                </c:pt>
                <c:pt idx="5">
                  <c:v>358.67</c:v>
                </c:pt>
                <c:pt idx="6">
                  <c:v>357.4</c:v>
                </c:pt>
                <c:pt idx="7">
                  <c:v>349.38</c:v>
                </c:pt>
                <c:pt idx="8">
                  <c:v>320.5</c:v>
                </c:pt>
                <c:pt idx="9">
                  <c:v>312.5</c:v>
                </c:pt>
                <c:pt idx="10">
                  <c:v>332.5</c:v>
                </c:pt>
                <c:pt idx="11">
                  <c:v>314.45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6-4E8B-8998-83362B29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2735"/>
        <c:axId val="1"/>
      </c:lineChart>
      <c:catAx>
        <c:axId val="194508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5.8731128928518644E-2"/>
              <c:y val="6.3563331179347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2735"/>
        <c:crossesAt val="1"/>
        <c:crossBetween val="midCat"/>
        <c:majorUnit val="1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colza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49680693928"/>
          <c:y val="0.18775867342549726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Cotations_oleoproteagineux!$B$3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Cotations_oleoproteagineux!$B$4:$B$16</c15:sqref>
                  </c15:fullRef>
                </c:ext>
              </c:extLst>
              <c:f>Cotations_oleoproteagineux!$B$5:$B$16</c:f>
              <c:numCache>
                <c:formatCode>0.00</c:formatCode>
                <c:ptCount val="12"/>
                <c:pt idx="0">
                  <c:v>479.3</c:v>
                </c:pt>
                <c:pt idx="1">
                  <c:v>478.5</c:v>
                </c:pt>
                <c:pt idx="2">
                  <c:v>486.2</c:v>
                </c:pt>
                <c:pt idx="3">
                  <c:v>501.5</c:v>
                </c:pt>
                <c:pt idx="4">
                  <c:v>511</c:v>
                </c:pt>
                <c:pt idx="5">
                  <c:v>498.9</c:v>
                </c:pt>
                <c:pt idx="6">
                  <c:v>509.7</c:v>
                </c:pt>
                <c:pt idx="7">
                  <c:v>507.3</c:v>
                </c:pt>
                <c:pt idx="8">
                  <c:v>582.29999999999995</c:v>
                </c:pt>
                <c:pt idx="9">
                  <c:v>548.79999999999995</c:v>
                </c:pt>
                <c:pt idx="10">
                  <c:v>524.1</c:v>
                </c:pt>
                <c:pt idx="11">
                  <c:v>501.6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2-4166-AC96-E93C7379880E}"/>
            </c:ext>
          </c:extLst>
        </c:ser>
        <c:ser>
          <c:idx val="1"/>
          <c:order val="1"/>
          <c:tx>
            <c:strRef>
              <c:f>Cotations_oleoproteagineux!$C$3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Cotations_oleoproteagineux!$C$4:$C$16</c15:sqref>
                  </c15:fullRef>
                </c:ext>
              </c:extLst>
              <c:f>Cotations_oleoproteagineux!$C$5:$C$16</c:f>
              <c:numCache>
                <c:formatCode>0.00</c:formatCode>
                <c:ptCount val="12"/>
                <c:pt idx="0">
                  <c:v>471.17</c:v>
                </c:pt>
                <c:pt idx="1">
                  <c:v>453</c:v>
                </c:pt>
                <c:pt idx="2">
                  <c:v>458</c:v>
                </c:pt>
                <c:pt idx="3">
                  <c:v>437.38</c:v>
                </c:pt>
                <c:pt idx="4">
                  <c:v>438</c:v>
                </c:pt>
                <c:pt idx="5">
                  <c:v>428</c:v>
                </c:pt>
                <c:pt idx="6">
                  <c:v>423.125</c:v>
                </c:pt>
                <c:pt idx="7">
                  <c:v>413.6</c:v>
                </c:pt>
                <c:pt idx="8">
                  <c:v>433.5</c:v>
                </c:pt>
                <c:pt idx="9">
                  <c:v>446.88</c:v>
                </c:pt>
                <c:pt idx="10">
                  <c:v>475.67</c:v>
                </c:pt>
                <c:pt idx="11">
                  <c:v>457.17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2-4166-AC96-E93C7379880E}"/>
            </c:ext>
          </c:extLst>
        </c:ser>
        <c:ser>
          <c:idx val="2"/>
          <c:order val="2"/>
          <c:tx>
            <c:strRef>
              <c:f>Cotations_oleoproteagineux!$D$3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Cotations_oleoproteagineux!$D$4:$D$16</c15:sqref>
                  </c15:fullRef>
                </c:ext>
              </c:extLst>
              <c:f>Cotations_oleoproteagineux!$D$5:$D$16</c:f>
              <c:numCache>
                <c:formatCode>0.00</c:formatCode>
                <c:ptCount val="12"/>
                <c:pt idx="0">
                  <c:v>479</c:v>
                </c:pt>
                <c:pt idx="1">
                  <c:v>461.5</c:v>
                </c:pt>
                <c:pt idx="2">
                  <c:v>469.81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166-AC96-E93C73798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81544436724609"/>
          <c:y val="0.86322133100982901"/>
          <c:w val="0.80852814240153048"/>
          <c:h val="0.13677866899017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tournesol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Cotations_oleoproteagineux!$B$21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Cotations_oleoproteagineux!$B$22:$B$34</c15:sqref>
                  </c15:fullRef>
                </c:ext>
              </c:extLst>
              <c:f>Cotations_oleoproteagineux!$B$23:$B$34</c:f>
              <c:numCache>
                <c:formatCode>0.00</c:formatCode>
                <c:ptCount val="12"/>
                <c:pt idx="0">
                  <c:v>443.3</c:v>
                </c:pt>
                <c:pt idx="1">
                  <c:v>450.5</c:v>
                </c:pt>
                <c:pt idx="2">
                  <c:v>448.1</c:v>
                </c:pt>
                <c:pt idx="3">
                  <c:v>477.4</c:v>
                </c:pt>
                <c:pt idx="4">
                  <c:v>489.6</c:v>
                </c:pt>
                <c:pt idx="5">
                  <c:v>478.2</c:v>
                </c:pt>
                <c:pt idx="6">
                  <c:v>486</c:v>
                </c:pt>
                <c:pt idx="7">
                  <c:v>490.4</c:v>
                </c:pt>
                <c:pt idx="8">
                  <c:v>575.79999999999995</c:v>
                </c:pt>
                <c:pt idx="9">
                  <c:v>502.3</c:v>
                </c:pt>
                <c:pt idx="10">
                  <c:v>505.2</c:v>
                </c:pt>
                <c:pt idx="11">
                  <c:v>472.7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4-4C53-B936-56CE40877B5D}"/>
            </c:ext>
          </c:extLst>
        </c:ser>
        <c:ser>
          <c:idx val="1"/>
          <c:order val="1"/>
          <c:tx>
            <c:strRef>
              <c:f>Cotations_oleoproteagineux!$C$21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Cotations_oleoproteagineux!$C$22:$C$34</c15:sqref>
                  </c15:fullRef>
                </c:ext>
              </c:extLst>
              <c:f>Cotations_oleoproteagineux!$C$23:$C$34</c:f>
              <c:numCache>
                <c:formatCode>0.00</c:formatCode>
                <c:ptCount val="12"/>
                <c:pt idx="0">
                  <c:v>466.67</c:v>
                </c:pt>
                <c:pt idx="1">
                  <c:v>441.67</c:v>
                </c:pt>
                <c:pt idx="2">
                  <c:v>418.13</c:v>
                </c:pt>
                <c:pt idx="3">
                  <c:v>406.25</c:v>
                </c:pt>
                <c:pt idx="4">
                  <c:v>417.5</c:v>
                </c:pt>
                <c:pt idx="5">
                  <c:v>422.5</c:v>
                </c:pt>
                <c:pt idx="6">
                  <c:v>406.25</c:v>
                </c:pt>
                <c:pt idx="7">
                  <c:v>398</c:v>
                </c:pt>
                <c:pt idx="8">
                  <c:v>405</c:v>
                </c:pt>
                <c:pt idx="9">
                  <c:v>411.88</c:v>
                </c:pt>
                <c:pt idx="10">
                  <c:v>439.17</c:v>
                </c:pt>
                <c:pt idx="11">
                  <c:v>441.67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4-4C53-B936-56CE40877B5D}"/>
            </c:ext>
          </c:extLst>
        </c:ser>
        <c:ser>
          <c:idx val="2"/>
          <c:order val="2"/>
          <c:tx>
            <c:strRef>
              <c:f>Cotations_oleoproteagineux!$D$21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Cotations_oleoproteagineux!$D$22:$D$34</c15:sqref>
                  </c15:fullRef>
                </c:ext>
              </c:extLst>
              <c:f>Cotations_oleoproteagineux!$D$23:$D$34</c:f>
              <c:numCache>
                <c:formatCode>0.00</c:formatCode>
                <c:ptCount val="12"/>
                <c:pt idx="0">
                  <c:v>448.13</c:v>
                </c:pt>
                <c:pt idx="1">
                  <c:v>464.17</c:v>
                </c:pt>
                <c:pt idx="2">
                  <c:v>467.5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4-4C53-B936-56CE4087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surfaces de blé en Occitanie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2743158182183"/>
          <c:y val="0.1156879643775871"/>
          <c:w val="0.82950174747372851"/>
          <c:h val="0.60684928376490255"/>
        </c:manualLayout>
      </c:layout>
      <c:lineChart>
        <c:grouping val="standard"/>
        <c:varyColors val="0"/>
        <c:ser>
          <c:idx val="0"/>
          <c:order val="0"/>
          <c:tx>
            <c:strRef>
              <c:f>'Evol.sole-régionale_Blés'!$A$11</c:f>
              <c:strCache>
                <c:ptCount val="1"/>
                <c:pt idx="0">
                  <c:v>Blé tendre</c:v>
                </c:pt>
              </c:strCache>
            </c:strRef>
          </c:tx>
          <c:spPr>
            <a:ln w="25400">
              <a:solidFill>
                <a:srgbClr val="804C19"/>
              </a:solidFill>
              <a:prstDash val="solid"/>
            </a:ln>
          </c:spPr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'Evol.sole-régionale_Blés'!$B$11:$Y$11</c:f>
              <c:numCache>
                <c:formatCode>#\ ##0\ </c:formatCode>
                <c:ptCount val="24"/>
                <c:pt idx="0">
                  <c:v>235.54</c:v>
                </c:pt>
                <c:pt idx="1">
                  <c:v>216.422</c:v>
                </c:pt>
                <c:pt idx="2">
                  <c:v>227.13</c:v>
                </c:pt>
                <c:pt idx="3">
                  <c:v>184.06</c:v>
                </c:pt>
                <c:pt idx="4">
                  <c:v>221.899</c:v>
                </c:pt>
                <c:pt idx="5">
                  <c:v>204.197</c:v>
                </c:pt>
                <c:pt idx="6">
                  <c:v>213.56</c:v>
                </c:pt>
                <c:pt idx="7">
                  <c:v>215.636</c:v>
                </c:pt>
                <c:pt idx="8">
                  <c:v>243.68899999999999</c:v>
                </c:pt>
                <c:pt idx="9">
                  <c:v>195.345</c:v>
                </c:pt>
                <c:pt idx="10">
                  <c:v>239.19900000000001</c:v>
                </c:pt>
                <c:pt idx="11">
                  <c:v>243.29599999999999</c:v>
                </c:pt>
                <c:pt idx="12">
                  <c:v>258.57299999999998</c:v>
                </c:pt>
                <c:pt idx="13">
                  <c:v>285.07799999999997</c:v>
                </c:pt>
                <c:pt idx="14" formatCode="#,##0">
                  <c:v>296</c:v>
                </c:pt>
                <c:pt idx="15" formatCode="#,##0">
                  <c:v>294</c:v>
                </c:pt>
                <c:pt idx="16" formatCode="#,##0">
                  <c:v>278</c:v>
                </c:pt>
                <c:pt idx="17" formatCode="#,##0">
                  <c:v>265</c:v>
                </c:pt>
                <c:pt idx="18" formatCode="#,##0">
                  <c:v>268</c:v>
                </c:pt>
                <c:pt idx="19" formatCode="#,##0">
                  <c:v>287</c:v>
                </c:pt>
                <c:pt idx="20" formatCode="#,##0">
                  <c:v>222</c:v>
                </c:pt>
                <c:pt idx="21" formatCode="#,##0">
                  <c:v>277.5</c:v>
                </c:pt>
                <c:pt idx="22" formatCode="0">
                  <c:v>244</c:v>
                </c:pt>
                <c:pt idx="23" formatCode="0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7-4DE5-86D8-B547BAC44A39}"/>
            </c:ext>
          </c:extLst>
        </c:ser>
        <c:ser>
          <c:idx val="1"/>
          <c:order val="1"/>
          <c:tx>
            <c:strRef>
              <c:f>'Evol.sole-régionale_Blés'!$A$12</c:f>
              <c:strCache>
                <c:ptCount val="1"/>
                <c:pt idx="0">
                  <c:v>Blé dur</c:v>
                </c:pt>
              </c:strCache>
            </c:strRef>
          </c:tx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'Evol.sole-régionale_Blés'!$B$12:$Y$12</c:f>
              <c:numCache>
                <c:formatCode>#\ ##0\ </c:formatCode>
                <c:ptCount val="24"/>
                <c:pt idx="0">
                  <c:v>176.941</c:v>
                </c:pt>
                <c:pt idx="1">
                  <c:v>172.572</c:v>
                </c:pt>
                <c:pt idx="2">
                  <c:v>187.00700000000001</c:v>
                </c:pt>
                <c:pt idx="3">
                  <c:v>184.81800000000001</c:v>
                </c:pt>
                <c:pt idx="4">
                  <c:v>217.56299999999999</c:v>
                </c:pt>
                <c:pt idx="5">
                  <c:v>229.52</c:v>
                </c:pt>
                <c:pt idx="6">
                  <c:v>209.15100000000001</c:v>
                </c:pt>
                <c:pt idx="7">
                  <c:v>212.74600000000001</c:v>
                </c:pt>
                <c:pt idx="8">
                  <c:v>204.92</c:v>
                </c:pt>
                <c:pt idx="9">
                  <c:v>179.42500000000001</c:v>
                </c:pt>
                <c:pt idx="10">
                  <c:v>203.59700000000001</c:v>
                </c:pt>
                <c:pt idx="11">
                  <c:v>172.60400000000001</c:v>
                </c:pt>
                <c:pt idx="12">
                  <c:v>181.43700000000001</c:v>
                </c:pt>
                <c:pt idx="13">
                  <c:v>144.184</c:v>
                </c:pt>
                <c:pt idx="14" formatCode="#,##0">
                  <c:v>113.7</c:v>
                </c:pt>
                <c:pt idx="15" formatCode="#,##0">
                  <c:v>129</c:v>
                </c:pt>
                <c:pt idx="16" formatCode="#,##0">
                  <c:v>149</c:v>
                </c:pt>
                <c:pt idx="17" formatCode="#,##0">
                  <c:v>142</c:v>
                </c:pt>
                <c:pt idx="18" formatCode="#,##0">
                  <c:v>139</c:v>
                </c:pt>
                <c:pt idx="19" formatCode="#,##0">
                  <c:v>88</c:v>
                </c:pt>
                <c:pt idx="20" formatCode="#,##0">
                  <c:v>85</c:v>
                </c:pt>
                <c:pt idx="21" formatCode="#,##0">
                  <c:v>95.5</c:v>
                </c:pt>
                <c:pt idx="22" formatCode="0">
                  <c:v>85.4</c:v>
                </c:pt>
                <c:pt idx="23" formatCode="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7-4DE5-86D8-B547BAC4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4399"/>
        <c:axId val="1"/>
      </c:lineChart>
      <c:catAx>
        <c:axId val="1945084399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3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0"/>
        <c:lblAlgn val="ctr"/>
        <c:lblOffset val="100"/>
        <c:tickLblSkip val="1"/>
        <c:tickMarkSkip val="2"/>
        <c:noMultiLvlLbl val="1"/>
      </c:catAx>
      <c:valAx>
        <c:axId val="1"/>
        <c:scaling>
          <c:orientation val="minMax"/>
          <c:max val="350"/>
          <c:min val="50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Surface (Milliers d'hectares)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4399"/>
        <c:crosses val="autoZero"/>
        <c:crossBetween val="midCat"/>
        <c:majorUnit val="30"/>
        <c:minorUnit val="15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5243141249134902"/>
          <c:w val="0.20735485686304711"/>
          <c:h val="0.14677091194151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81507583395973E-2"/>
          <c:y val="0.12422795875925961"/>
          <c:w val="0.86046597745183517"/>
          <c:h val="0.68014807420694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'Evol.sole-régionale_Blés'!$A$54</c:f>
              <c:strCache>
                <c:ptCount val="1"/>
                <c:pt idx="0">
                  <c:v>Haute-Garonne 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'Evol.sole-régionale_Blés'!$B$54:$P$54</c:f>
              <c:numCache>
                <c:formatCode>#\ ##0\ </c:formatCode>
                <c:ptCount val="15"/>
                <c:pt idx="0">
                  <c:v>60.5</c:v>
                </c:pt>
                <c:pt idx="1">
                  <c:v>50.631</c:v>
                </c:pt>
                <c:pt idx="2">
                  <c:v>55.545000000000002</c:v>
                </c:pt>
                <c:pt idx="3">
                  <c:v>44.496000000000002</c:v>
                </c:pt>
                <c:pt idx="4">
                  <c:v>33.299999999999997</c:v>
                </c:pt>
                <c:pt idx="5">
                  <c:v>43</c:v>
                </c:pt>
                <c:pt idx="6">
                  <c:v>48</c:v>
                </c:pt>
                <c:pt idx="7">
                  <c:v>48</c:v>
                </c:pt>
                <c:pt idx="8">
                  <c:v>47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29</c:v>
                </c:pt>
                <c:pt idx="13">
                  <c:v>29</c:v>
                </c:pt>
                <c:pt idx="14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BFC-A4C8-7616394C1A34}"/>
            </c:ext>
          </c:extLst>
        </c:ser>
        <c:ser>
          <c:idx val="1"/>
          <c:order val="1"/>
          <c:tx>
            <c:strRef>
              <c:f>'Evol.sole-régionale_Blés'!$A$55</c:f>
              <c:strCache>
                <c:ptCount val="1"/>
                <c:pt idx="0">
                  <c:v> Aude</c:v>
                </c:pt>
              </c:strCache>
            </c:strRef>
          </c:tx>
          <c:spPr>
            <a:solidFill>
              <a:srgbClr val="804C19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'Evol.sole-régionale_Blés'!$B$55:$P$55</c:f>
              <c:numCache>
                <c:formatCode>#\ ##0\ </c:formatCode>
                <c:ptCount val="15"/>
                <c:pt idx="0">
                  <c:v>40.695</c:v>
                </c:pt>
                <c:pt idx="1">
                  <c:v>37.28</c:v>
                </c:pt>
                <c:pt idx="2">
                  <c:v>37.21</c:v>
                </c:pt>
                <c:pt idx="3">
                  <c:v>33.299999999999997</c:v>
                </c:pt>
                <c:pt idx="4">
                  <c:v>29.7</c:v>
                </c:pt>
                <c:pt idx="5">
                  <c:v>32</c:v>
                </c:pt>
                <c:pt idx="6">
                  <c:v>34</c:v>
                </c:pt>
                <c:pt idx="7">
                  <c:v>31</c:v>
                </c:pt>
                <c:pt idx="8">
                  <c:v>30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0-4BFC-A4C8-7616394C1A34}"/>
            </c:ext>
          </c:extLst>
        </c:ser>
        <c:ser>
          <c:idx val="2"/>
          <c:order val="2"/>
          <c:tx>
            <c:strRef>
              <c:f>'Evol.sole-régionale_Blés'!$A$56</c:f>
              <c:strCache>
                <c:ptCount val="1"/>
                <c:pt idx="0">
                  <c:v> Gers</c:v>
                </c:pt>
              </c:strCache>
            </c:strRef>
          </c:tx>
          <c:spPr>
            <a:solidFill>
              <a:srgbClr val="7F990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'Evol.sole-régionale_Blés'!$B$56:$P$56</c:f>
              <c:numCache>
                <c:formatCode>#\ ##0\ </c:formatCode>
                <c:ptCount val="15"/>
                <c:pt idx="0">
                  <c:v>35.47</c:v>
                </c:pt>
                <c:pt idx="1">
                  <c:v>27.812999999999999</c:v>
                </c:pt>
                <c:pt idx="2">
                  <c:v>29.943999999999999</c:v>
                </c:pt>
                <c:pt idx="3">
                  <c:v>19.977</c:v>
                </c:pt>
                <c:pt idx="4">
                  <c:v>10.9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0-4BFC-A4C8-7616394C1A34}"/>
            </c:ext>
          </c:extLst>
        </c:ser>
        <c:ser>
          <c:idx val="3"/>
          <c:order val="3"/>
          <c:tx>
            <c:strRef>
              <c:f>'Evol.sole-régionale_Blés'!$A$57</c:f>
              <c:strCache>
                <c:ptCount val="1"/>
                <c:pt idx="0">
                  <c:v>Gard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'Evol.sole-régionale_Blés'!$B$57:$P$57</c:f>
              <c:numCache>
                <c:formatCode>#\ ##0\ </c:formatCode>
                <c:ptCount val="15"/>
                <c:pt idx="0">
                  <c:v>21.754999999999999</c:v>
                </c:pt>
                <c:pt idx="1">
                  <c:v>17.885000000000002</c:v>
                </c:pt>
                <c:pt idx="2">
                  <c:v>17.445</c:v>
                </c:pt>
                <c:pt idx="3">
                  <c:v>15.1</c:v>
                </c:pt>
                <c:pt idx="4">
                  <c:v>15.3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0-4BFC-A4C8-7616394C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45078575"/>
        <c:axId val="1"/>
      </c:barChart>
      <c:catAx>
        <c:axId val="194507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22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d'ha</a:t>
                </a:r>
              </a:p>
            </c:rich>
          </c:tx>
          <c:layout>
            <c:manualLayout>
              <c:xMode val="edge"/>
              <c:yMode val="edge"/>
              <c:x val="3.5067518734071282E-2"/>
              <c:y val="6.4293355312768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8575"/>
        <c:crosses val="autoZero"/>
        <c:crossBetween val="between"/>
      </c:valAx>
      <c:spPr>
        <a:noFill/>
        <a:ln w="254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29760486159801"/>
          <c:y val="0.91931397375309509"/>
          <c:w val="0.50630805046913074"/>
          <c:h val="6.95091053325510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</xdr:colOff>
      <xdr:row>8</xdr:row>
      <xdr:rowOff>0</xdr:rowOff>
    </xdr:to>
    <xdr:sp macro="" textlink="" fLocksText="0">
      <xdr:nvSpPr>
        <xdr:cNvPr id="2" name="Images 1"/>
        <xdr:cNvSpPr>
          <a:spLocks noChangeArrowheads="1"/>
        </xdr:cNvSpPr>
      </xdr:nvSpPr>
      <xdr:spPr bwMode="auto">
        <a:xfrm>
          <a:off x="0" y="0"/>
          <a:ext cx="14818783" cy="134276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Production de blé tendre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France  35Mt, Occitanie : 10</a:t>
          </a:r>
          <a:r>
            <a:rPr lang="fr-FR" sz="1000" b="0" i="0" baseline="0">
              <a:solidFill>
                <a:schemeClr val="bg1"/>
              </a:solidFill>
              <a:effectLst/>
              <a:latin typeface="Marianne" panose="02000000000000000000" pitchFamily="50" charset="0"/>
              <a:ea typeface="+mn-ea"/>
              <a:cs typeface="+mn-cs"/>
            </a:rPr>
            <a:t>°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Production de Blé dur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 France : 1,28Mt,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Production Tournesol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France : 2,07Mt,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Production de Soja en 2023 </a:t>
          </a:r>
          <a:r>
            <a:rPr lang="fr-FR" sz="1000" b="0" i="0" u="none" strike="noStrike" baseline="3000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(4)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France : 0,38 Mt Occitanie :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ea typeface="+mn-ea"/>
              <a:cs typeface="Arial"/>
            </a:rPr>
            <a:t>3° rang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522392</xdr:colOff>
      <xdr:row>9</xdr:row>
      <xdr:rowOff>67451</xdr:rowOff>
    </xdr:from>
    <xdr:to>
      <xdr:col>11</xdr:col>
      <xdr:colOff>780169</xdr:colOff>
      <xdr:row>24</xdr:row>
      <xdr:rowOff>151271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534529</xdr:colOff>
      <xdr:row>48</xdr:row>
      <xdr:rowOff>2172</xdr:rowOff>
    </xdr:from>
    <xdr:to>
      <xdr:col>11</xdr:col>
      <xdr:colOff>790786</xdr:colOff>
      <xdr:row>62</xdr:row>
      <xdr:rowOff>57856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530577</xdr:colOff>
      <xdr:row>29</xdr:row>
      <xdr:rowOff>59266</xdr:rowOff>
    </xdr:from>
    <xdr:to>
      <xdr:col>11</xdr:col>
      <xdr:colOff>788354</xdr:colOff>
      <xdr:row>42</xdr:row>
      <xdr:rowOff>165821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17</xdr:col>
      <xdr:colOff>22860</xdr:colOff>
      <xdr:row>5</xdr:row>
      <xdr:rowOff>160020</xdr:rowOff>
    </xdr:to>
    <xdr:pic>
      <xdr:nvPicPr>
        <xdr:cNvPr id="5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2738735" cy="939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491613</xdr:colOff>
      <xdr:row>2</xdr:row>
      <xdr:rowOff>20484</xdr:rowOff>
    </xdr:from>
    <xdr:to>
      <xdr:col>11</xdr:col>
      <xdr:colOff>732522</xdr:colOff>
      <xdr:row>15</xdr:row>
      <xdr:rowOff>156472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532580</xdr:colOff>
      <xdr:row>20</xdr:row>
      <xdr:rowOff>40967</xdr:rowOff>
    </xdr:from>
    <xdr:to>
      <xdr:col>11</xdr:col>
      <xdr:colOff>773489</xdr:colOff>
      <xdr:row>33</xdr:row>
      <xdr:rowOff>155053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16</xdr:row>
      <xdr:rowOff>144780</xdr:rowOff>
    </xdr:from>
    <xdr:to>
      <xdr:col>12</xdr:col>
      <xdr:colOff>129540</xdr:colOff>
      <xdr:row>37</xdr:row>
      <xdr:rowOff>7620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177660</xdr:colOff>
      <xdr:row>43</xdr:row>
      <xdr:rowOff>110490</xdr:rowOff>
    </xdr:from>
    <xdr:to>
      <xdr:col>29</xdr:col>
      <xdr:colOff>107386</xdr:colOff>
      <xdr:row>62</xdr:row>
      <xdr:rowOff>46708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22</xdr:col>
      <xdr:colOff>723900</xdr:colOff>
      <xdr:row>6</xdr:row>
      <xdr:rowOff>106680</xdr:rowOff>
    </xdr:to>
    <xdr:pic>
      <xdr:nvPicPr>
        <xdr:cNvPr id="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14960" cy="1097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4"/>
  <sheetViews>
    <sheetView topLeftCell="A7" zoomScaleNormal="100" workbookViewId="0">
      <selection activeCell="F42" sqref="F42"/>
    </sheetView>
  </sheetViews>
  <sheetFormatPr baseColWidth="10" defaultColWidth="8.81640625" defaultRowHeight="12.5"/>
  <cols>
    <col min="1" max="10" width="10.81640625" style="1" customWidth="1"/>
    <col min="11" max="11" width="24.81640625" style="1" customWidth="1"/>
    <col min="12" max="16" width="10.81640625" style="1" customWidth="1"/>
    <col min="17" max="1023" width="10.54296875" style="1" customWidth="1"/>
    <col min="1024" max="1025" width="11.453125" style="1" customWidth="1"/>
  </cols>
  <sheetData>
    <row r="2" spans="1:16" ht="18" customHeight="1">
      <c r="A2" s="2" t="s">
        <v>0</v>
      </c>
      <c r="B2" s="3"/>
      <c r="C2" s="3"/>
      <c r="D2" s="4"/>
    </row>
    <row r="4" spans="1:16" ht="17.5">
      <c r="A4" s="271" t="s">
        <v>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5"/>
      <c r="M4" s="5"/>
      <c r="N4" s="5"/>
      <c r="O4" s="5"/>
      <c r="P4" s="5"/>
    </row>
    <row r="6" spans="1:16" ht="17.5">
      <c r="A6" s="3" t="s">
        <v>2</v>
      </c>
    </row>
    <row r="7" spans="1:16" ht="17.5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6"/>
      <c r="P7" s="5"/>
    </row>
    <row r="8" spans="1:16" ht="17.5">
      <c r="A8" s="3" t="s">
        <v>3</v>
      </c>
      <c r="B8" s="3"/>
      <c r="C8" s="3"/>
      <c r="D8" s="3"/>
      <c r="E8" s="3"/>
      <c r="F8" s="3"/>
      <c r="G8" s="3"/>
      <c r="H8" s="3"/>
      <c r="I8" s="5"/>
      <c r="J8" s="5"/>
      <c r="K8" s="5"/>
      <c r="L8" s="5"/>
      <c r="M8" s="5"/>
      <c r="N8" s="5"/>
      <c r="O8" s="7"/>
      <c r="P8" s="5"/>
    </row>
    <row r="9" spans="1:16" ht="17.5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8"/>
      <c r="P9" s="5"/>
    </row>
    <row r="10" spans="1:16" ht="17.5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6"/>
      <c r="P10" s="5"/>
    </row>
    <row r="11" spans="1:16" ht="17.5">
      <c r="A11" s="3" t="s">
        <v>4</v>
      </c>
      <c r="B11" s="3"/>
      <c r="C11" s="3"/>
      <c r="D11" s="3"/>
      <c r="E11" s="3"/>
      <c r="F11" s="3"/>
      <c r="G11" s="3"/>
      <c r="H11" s="3"/>
      <c r="I11" s="5"/>
      <c r="J11" s="5"/>
      <c r="K11" s="5"/>
      <c r="L11" s="5"/>
      <c r="M11" s="5"/>
      <c r="N11" s="5"/>
      <c r="O11" s="6"/>
      <c r="P11" s="5"/>
    </row>
    <row r="12" spans="1:16" ht="17.5">
      <c r="A12" s="3"/>
      <c r="B12" s="3"/>
      <c r="C12" s="3"/>
      <c r="D12" s="3"/>
      <c r="E12" s="3"/>
      <c r="F12" s="3"/>
      <c r="G12" s="3"/>
      <c r="H12" s="3"/>
      <c r="I12" s="5"/>
      <c r="J12" s="5"/>
      <c r="K12" s="5"/>
      <c r="L12" s="5"/>
      <c r="M12" s="5"/>
      <c r="N12" s="5"/>
      <c r="O12" s="6"/>
      <c r="P12" s="5"/>
    </row>
    <row r="13" spans="1:16" ht="17.5">
      <c r="A13" s="3" t="s">
        <v>5</v>
      </c>
      <c r="B13" s="3"/>
      <c r="C13" s="3"/>
      <c r="D13" s="3"/>
      <c r="E13" s="3"/>
      <c r="F13" s="3"/>
      <c r="G13" s="3"/>
      <c r="H13" s="3"/>
      <c r="I13" s="5"/>
      <c r="J13" s="5"/>
      <c r="K13" s="5"/>
      <c r="L13" s="5"/>
      <c r="M13" s="5"/>
      <c r="N13" s="5"/>
      <c r="O13" s="6"/>
      <c r="P13" s="5"/>
    </row>
    <row r="14" spans="1:16" ht="17.5">
      <c r="A14" s="3" t="s">
        <v>6</v>
      </c>
      <c r="B14" s="3"/>
      <c r="C14" s="3"/>
      <c r="D14" s="3"/>
      <c r="E14" s="3"/>
      <c r="F14" s="3"/>
      <c r="G14" s="3"/>
      <c r="H14" s="3"/>
      <c r="I14" s="5"/>
      <c r="J14" s="5"/>
      <c r="K14" s="5"/>
      <c r="L14" s="5"/>
      <c r="M14" s="5"/>
      <c r="N14" s="5"/>
      <c r="O14" s="6"/>
      <c r="P14" s="5"/>
    </row>
    <row r="15" spans="1:16" ht="17.5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6"/>
    </row>
    <row r="16" spans="1:16" ht="17.5">
      <c r="A16" s="143" t="s">
        <v>7</v>
      </c>
    </row>
    <row r="17" spans="1:16" ht="17.5">
      <c r="A17" s="9"/>
    </row>
    <row r="18" spans="1:16" ht="17.5">
      <c r="A18" s="9" t="s">
        <v>115</v>
      </c>
    </row>
    <row r="19" spans="1:16" ht="17.5">
      <c r="A19" s="3" t="s">
        <v>118</v>
      </c>
    </row>
    <row r="20" spans="1:16" ht="17.5">
      <c r="A20" s="3" t="s">
        <v>8</v>
      </c>
    </row>
    <row r="21" spans="1:16" ht="17.5">
      <c r="A21" s="3" t="s">
        <v>9</v>
      </c>
    </row>
    <row r="22" spans="1:16" ht="17.5">
      <c r="A22" s="3" t="s">
        <v>10</v>
      </c>
    </row>
    <row r="23" spans="1:16" ht="17.5">
      <c r="A23" s="3" t="s">
        <v>11</v>
      </c>
    </row>
    <row r="26" spans="1:16" ht="15.75" customHeight="1">
      <c r="A26" s="2" t="s">
        <v>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customHeight="1">
      <c r="A27" s="5"/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7.5">
      <c r="A28" s="144" t="s">
        <v>121</v>
      </c>
    </row>
    <row r="29" spans="1:16" ht="17.5">
      <c r="A29" s="3" t="s">
        <v>13</v>
      </c>
    </row>
    <row r="31" spans="1:16" ht="15.75" customHeight="1">
      <c r="A31" s="2" t="s">
        <v>14</v>
      </c>
    </row>
    <row r="32" spans="1:16" ht="17.5">
      <c r="A32" s="5"/>
    </row>
    <row r="33" spans="1:16" ht="17.5">
      <c r="A33" s="5" t="s">
        <v>15</v>
      </c>
    </row>
    <row r="34" spans="1:16" ht="17.5">
      <c r="A34" s="272" t="s">
        <v>120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5"/>
      <c r="M34" s="5"/>
      <c r="N34" s="5"/>
      <c r="O34" s="5"/>
      <c r="P34" s="5"/>
    </row>
    <row r="35" spans="1:16" ht="17.5">
      <c r="A35" s="10" t="s">
        <v>16</v>
      </c>
    </row>
    <row r="36" spans="1:16" ht="17.5">
      <c r="A36" s="273" t="s">
        <v>119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5"/>
      <c r="M36" s="5"/>
      <c r="N36" s="5"/>
      <c r="O36" s="5"/>
      <c r="P36" s="5"/>
    </row>
    <row r="37" spans="1:16" ht="17.5">
      <c r="A37" s="11" t="s">
        <v>17</v>
      </c>
    </row>
    <row r="38" spans="1:16" ht="17.5">
      <c r="A38" s="12"/>
    </row>
    <row r="39" spans="1:16" ht="17.5">
      <c r="A39" s="143" t="s">
        <v>18</v>
      </c>
    </row>
    <row r="40" spans="1:16" ht="17.5">
      <c r="A40" s="145" t="s">
        <v>19</v>
      </c>
    </row>
    <row r="41" spans="1:16" ht="17.5">
      <c r="A41" s="146" t="s">
        <v>20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7.5">
      <c r="A42" s="145" t="s">
        <v>21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0" customFormat="1" ht="17.5">
      <c r="A43" s="145" t="s">
        <v>122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7.5">
      <c r="A44" s="145" t="s">
        <v>22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mergeCells count="3">
    <mergeCell ref="A4:K4"/>
    <mergeCell ref="A34:K34"/>
    <mergeCell ref="A36:K36"/>
  </mergeCells>
  <hyperlinks>
    <hyperlink ref="A40" location="Calendrier_Estim_production!A1" display="Calendrier des estimations de production"/>
    <hyperlink ref="A41" location="'GC_EstimProduction2023-2024'!A1" display="Estimations de production campagne"/>
    <hyperlink ref="A42" location="'Cotations_cereales '!A1" display="Cotations des céréales"/>
    <hyperlink ref="A44" location="'Evol.sole-régionale_Blés'!A1" display="Evolution de la sole régionale des blés"/>
    <hyperlink ref="A43" location="Cotations_oleoproteagineux!A1" display="Cotations des oléoprotéagineux"/>
  </hyperlinks>
  <pageMargins left="0" right="0" top="0.13888888888888901" bottom="0.13888888888888901" header="0" footer="0"/>
  <pageSetup paperSize="9" firstPageNumber="0" pageOrder="overThenDown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Normal="100" zoomScalePageLayoutView="60" workbookViewId="0"/>
  </sheetViews>
  <sheetFormatPr baseColWidth="10" defaultColWidth="8.81640625" defaultRowHeight="12.5"/>
  <cols>
    <col min="1" max="1" width="24.81640625" style="1" customWidth="1"/>
    <col min="2" max="13" width="8.453125" style="1" customWidth="1"/>
    <col min="14" max="1023" width="10.54296875" style="1" customWidth="1"/>
    <col min="1024" max="1025" width="11.453125" style="1" customWidth="1"/>
  </cols>
  <sheetData>
    <row r="1" spans="1:13" ht="15" customHeight="1">
      <c r="A1" s="13" t="s">
        <v>23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7.5">
      <c r="A3" s="16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7.5">
      <c r="A4" s="17" t="s">
        <v>25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7.5">
      <c r="A5" s="18"/>
      <c r="B5" s="19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</row>
    <row r="6" spans="1:13" ht="17.5">
      <c r="A6" s="20" t="s">
        <v>38</v>
      </c>
      <c r="B6" s="21"/>
      <c r="C6" s="22"/>
      <c r="D6" s="16"/>
      <c r="E6" s="22"/>
      <c r="F6" s="16"/>
      <c r="G6" s="22"/>
      <c r="H6" s="16"/>
      <c r="I6" s="23"/>
      <c r="J6" s="17"/>
      <c r="K6" s="23"/>
      <c r="L6" s="17"/>
      <c r="M6" s="23"/>
    </row>
    <row r="7" spans="1:13" ht="17.5">
      <c r="A7" s="14" t="s">
        <v>39</v>
      </c>
      <c r="B7" s="24"/>
      <c r="C7" s="24"/>
      <c r="D7" s="15"/>
      <c r="E7" s="24"/>
      <c r="F7" s="15"/>
      <c r="G7" s="24"/>
      <c r="H7" s="15"/>
      <c r="I7" s="24"/>
      <c r="J7" s="15"/>
      <c r="K7" s="24"/>
      <c r="L7" s="15"/>
      <c r="M7" s="24"/>
    </row>
    <row r="8" spans="1:13" ht="17.5">
      <c r="A8" s="14" t="s">
        <v>40</v>
      </c>
      <c r="B8" s="22"/>
      <c r="C8" s="22"/>
      <c r="D8" s="16"/>
      <c r="E8" s="22"/>
      <c r="F8" s="16"/>
      <c r="G8" s="22"/>
      <c r="H8" s="16"/>
      <c r="I8" s="23"/>
      <c r="J8" s="17"/>
      <c r="K8" s="23"/>
      <c r="L8" s="17"/>
      <c r="M8" s="23"/>
    </row>
    <row r="9" spans="1:13" ht="17.5">
      <c r="A9" s="14" t="s">
        <v>41</v>
      </c>
      <c r="B9" s="24"/>
      <c r="C9" s="24"/>
      <c r="D9" s="15"/>
      <c r="E9" s="24"/>
      <c r="F9" s="15"/>
      <c r="G9" s="24"/>
      <c r="H9" s="15"/>
      <c r="I9" s="24"/>
      <c r="J9" s="15"/>
      <c r="K9" s="24"/>
      <c r="L9" s="15"/>
      <c r="M9" s="24"/>
    </row>
    <row r="10" spans="1:13" ht="17.5">
      <c r="A10" s="14" t="s">
        <v>42</v>
      </c>
      <c r="B10" s="22"/>
      <c r="C10" s="22"/>
      <c r="D10" s="16"/>
      <c r="E10" s="22"/>
      <c r="F10" s="16"/>
      <c r="G10" s="22"/>
      <c r="H10" s="17"/>
      <c r="I10" s="23"/>
      <c r="J10" s="17"/>
      <c r="K10" s="23"/>
      <c r="L10" s="17"/>
      <c r="M10" s="23"/>
    </row>
    <row r="11" spans="1:13" ht="17.5">
      <c r="A11" s="14" t="s">
        <v>43</v>
      </c>
      <c r="B11" s="24"/>
      <c r="C11" s="24"/>
      <c r="D11" s="15"/>
      <c r="E11" s="24"/>
      <c r="F11" s="15"/>
      <c r="G11" s="24"/>
      <c r="H11" s="15"/>
      <c r="I11" s="24"/>
      <c r="J11" s="15"/>
      <c r="K11" s="24"/>
      <c r="L11" s="15"/>
      <c r="M11" s="24"/>
    </row>
    <row r="12" spans="1:13" ht="17.5">
      <c r="A12" s="14" t="s">
        <v>44</v>
      </c>
      <c r="B12" s="22"/>
      <c r="C12" s="22"/>
      <c r="D12" s="16"/>
      <c r="E12" s="22"/>
      <c r="F12" s="16"/>
      <c r="G12" s="22"/>
      <c r="H12" s="16"/>
      <c r="I12" s="23"/>
      <c r="J12" s="17"/>
      <c r="K12" s="23"/>
      <c r="L12" s="17"/>
      <c r="M12" s="23"/>
    </row>
    <row r="13" spans="1:13" ht="17.5">
      <c r="A13" s="14" t="s">
        <v>45</v>
      </c>
      <c r="B13" s="24"/>
      <c r="C13" s="24"/>
      <c r="D13" s="15"/>
      <c r="E13" s="24"/>
      <c r="F13" s="15"/>
      <c r="G13" s="24"/>
      <c r="H13" s="15"/>
      <c r="I13" s="24"/>
      <c r="J13" s="15"/>
      <c r="K13" s="24"/>
      <c r="L13" s="15"/>
      <c r="M13" s="24"/>
    </row>
    <row r="14" spans="1:13" ht="17.5">
      <c r="A14" s="14" t="s">
        <v>46</v>
      </c>
      <c r="B14" s="22"/>
      <c r="C14" s="22"/>
      <c r="D14" s="16"/>
      <c r="E14" s="22"/>
      <c r="F14" s="16"/>
      <c r="G14" s="22"/>
      <c r="H14" s="16"/>
      <c r="I14" s="23"/>
      <c r="J14" s="17"/>
      <c r="K14" s="23"/>
      <c r="L14" s="17"/>
      <c r="M14" s="23"/>
    </row>
    <row r="15" spans="1:13" ht="17.5">
      <c r="A15" s="14" t="s">
        <v>47</v>
      </c>
      <c r="B15" s="22"/>
      <c r="C15" s="22"/>
      <c r="D15" s="16"/>
      <c r="E15" s="22"/>
      <c r="F15" s="16"/>
      <c r="G15" s="22"/>
      <c r="H15" s="16"/>
      <c r="I15" s="23"/>
      <c r="J15" s="17"/>
      <c r="K15" s="23"/>
      <c r="L15" s="17"/>
      <c r="M15" s="23"/>
    </row>
    <row r="16" spans="1:13" ht="17.5">
      <c r="A16" s="14" t="s">
        <v>48</v>
      </c>
      <c r="B16" s="24"/>
      <c r="C16" s="24"/>
      <c r="D16" s="15"/>
      <c r="E16" s="24"/>
      <c r="F16" s="15"/>
      <c r="G16" s="22"/>
      <c r="H16" s="16"/>
      <c r="I16" s="22"/>
      <c r="J16" s="17"/>
      <c r="K16" s="23"/>
      <c r="L16" s="17"/>
      <c r="M16" s="23"/>
    </row>
    <row r="17" spans="1:13" ht="17.5">
      <c r="A17" s="14" t="s">
        <v>49</v>
      </c>
      <c r="B17" s="24"/>
      <c r="C17" s="24"/>
      <c r="D17" s="15"/>
      <c r="E17" s="24"/>
      <c r="F17" s="15"/>
      <c r="G17" s="22"/>
      <c r="H17" s="16"/>
      <c r="I17" s="22"/>
      <c r="J17" s="17"/>
      <c r="K17" s="23"/>
      <c r="L17" s="17"/>
      <c r="M17" s="23"/>
    </row>
    <row r="18" spans="1:13" ht="17.5">
      <c r="A18" s="14" t="s">
        <v>50</v>
      </c>
      <c r="B18" s="22"/>
      <c r="C18" s="22"/>
      <c r="D18" s="16"/>
      <c r="E18" s="22"/>
      <c r="F18" s="16"/>
      <c r="G18" s="22"/>
      <c r="H18" s="17"/>
      <c r="I18" s="23"/>
      <c r="J18" s="17"/>
      <c r="K18" s="23"/>
      <c r="L18" s="17"/>
      <c r="M18" s="23"/>
    </row>
    <row r="19" spans="1:13" ht="17.5">
      <c r="A19" s="14" t="s">
        <v>51</v>
      </c>
      <c r="B19" s="24"/>
      <c r="C19" s="24"/>
      <c r="D19" s="15"/>
      <c r="E19" s="24"/>
      <c r="F19" s="15"/>
      <c r="G19" s="24"/>
      <c r="H19" s="15"/>
      <c r="I19" s="24"/>
      <c r="J19" s="15"/>
      <c r="K19" s="24"/>
      <c r="L19" s="15"/>
      <c r="M19" s="24"/>
    </row>
    <row r="20" spans="1:13" ht="17.5">
      <c r="A20" s="14" t="s">
        <v>52</v>
      </c>
      <c r="B20" s="24"/>
      <c r="C20" s="24"/>
      <c r="D20" s="15"/>
      <c r="E20" s="24"/>
      <c r="F20" s="15"/>
      <c r="G20" s="22"/>
      <c r="H20" s="16"/>
      <c r="I20" s="22"/>
      <c r="J20" s="17"/>
      <c r="K20" s="23"/>
      <c r="L20" s="17"/>
      <c r="M20" s="23"/>
    </row>
    <row r="21" spans="1:13" ht="17.5">
      <c r="A21" s="14" t="s">
        <v>53</v>
      </c>
      <c r="B21" s="24"/>
      <c r="C21" s="24"/>
      <c r="D21" s="15"/>
      <c r="E21" s="24"/>
      <c r="F21" s="15"/>
      <c r="G21" s="22"/>
      <c r="H21" s="16"/>
      <c r="I21" s="22"/>
      <c r="J21" s="17"/>
      <c r="K21" s="23"/>
      <c r="L21" s="17"/>
      <c r="M21" s="23"/>
    </row>
    <row r="22" spans="1:13" ht="17.5">
      <c r="A22" s="14" t="s">
        <v>54</v>
      </c>
      <c r="B22" s="24"/>
      <c r="C22" s="24"/>
      <c r="D22" s="15"/>
      <c r="E22" s="24"/>
      <c r="F22" s="16"/>
      <c r="G22" s="22"/>
      <c r="H22" s="16"/>
      <c r="I22" s="23"/>
      <c r="J22" s="17"/>
      <c r="K22" s="23"/>
      <c r="L22" s="17"/>
      <c r="M22" s="23"/>
    </row>
    <row r="23" spans="1:13" ht="17.5">
      <c r="A23" s="14" t="s">
        <v>55</v>
      </c>
      <c r="B23" s="24"/>
      <c r="C23" s="24"/>
      <c r="D23" s="15"/>
      <c r="E23" s="24"/>
      <c r="F23" s="16"/>
      <c r="G23" s="22"/>
      <c r="H23" s="16"/>
      <c r="I23" s="23"/>
      <c r="J23" s="17"/>
      <c r="K23" s="23"/>
      <c r="L23" s="17"/>
      <c r="M23" s="23"/>
    </row>
    <row r="24" spans="1:13" ht="17.5">
      <c r="A24" s="14" t="s">
        <v>56</v>
      </c>
      <c r="B24" s="24"/>
      <c r="C24" s="24"/>
      <c r="D24" s="15"/>
      <c r="E24" s="24"/>
      <c r="F24" s="16"/>
      <c r="G24" s="22"/>
      <c r="H24" s="16"/>
      <c r="I24" s="23"/>
      <c r="J24" s="17"/>
      <c r="K24" s="23"/>
      <c r="L24" s="17"/>
      <c r="M24" s="23"/>
    </row>
    <row r="25" spans="1:13" ht="17.5">
      <c r="A25" s="14" t="s">
        <v>57</v>
      </c>
      <c r="B25" s="24"/>
      <c r="C25" s="24"/>
      <c r="D25" s="15"/>
      <c r="E25" s="24"/>
      <c r="F25" s="15"/>
      <c r="G25" s="24"/>
      <c r="H25" s="15"/>
      <c r="I25" s="24"/>
      <c r="J25" s="15"/>
      <c r="K25" s="24"/>
      <c r="L25" s="15"/>
      <c r="M25" s="24"/>
    </row>
    <row r="26" spans="1:13" ht="17.5">
      <c r="A26" s="14" t="s">
        <v>58</v>
      </c>
      <c r="B26" s="24"/>
      <c r="C26" s="24"/>
      <c r="D26" s="15"/>
      <c r="E26" s="24"/>
      <c r="F26" s="15"/>
      <c r="G26" s="24"/>
      <c r="H26" s="15"/>
      <c r="I26" s="24"/>
      <c r="J26" s="15"/>
      <c r="K26" s="24"/>
      <c r="L26" s="15"/>
      <c r="M26" s="24"/>
    </row>
    <row r="27" spans="1:13" ht="17.5">
      <c r="A27" s="25" t="s">
        <v>59</v>
      </c>
      <c r="B27" s="26"/>
      <c r="C27" s="26"/>
      <c r="D27" s="18"/>
      <c r="E27" s="26"/>
      <c r="F27" s="18"/>
      <c r="G27" s="27"/>
      <c r="H27" s="28"/>
      <c r="I27" s="27"/>
      <c r="J27" s="28"/>
      <c r="K27" s="27"/>
      <c r="L27" s="28"/>
      <c r="M27" s="27"/>
    </row>
    <row r="28" spans="1:13" ht="17.5">
      <c r="A28" s="15"/>
      <c r="B28" s="15"/>
      <c r="C28" s="15"/>
      <c r="D28" s="15"/>
      <c r="E28" s="15"/>
      <c r="F28" s="15"/>
      <c r="G28" s="29" t="s">
        <v>60</v>
      </c>
      <c r="H28" s="15"/>
      <c r="I28" s="15"/>
      <c r="J28" s="15"/>
      <c r="K28" s="15"/>
      <c r="L28" s="15"/>
      <c r="M28" s="1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showGridLines="0" tabSelected="1" zoomScale="92" zoomScaleNormal="92" workbookViewId="0">
      <selection activeCell="R52" sqref="R52"/>
    </sheetView>
  </sheetViews>
  <sheetFormatPr baseColWidth="10" defaultColWidth="11.54296875" defaultRowHeight="12.5"/>
  <cols>
    <col min="1" max="1" width="15.08984375" style="107" customWidth="1"/>
    <col min="2" max="2" width="9.81640625" style="107" customWidth="1"/>
    <col min="3" max="4" width="9.453125" style="107" customWidth="1"/>
    <col min="5" max="6" width="10.453125" style="107" customWidth="1"/>
    <col min="7" max="7" width="9.453125" style="107" customWidth="1"/>
    <col min="8" max="8" width="9.54296875" style="107" customWidth="1"/>
    <col min="9" max="9" width="9.453125" style="107" customWidth="1"/>
    <col min="10" max="10" width="10.453125" style="107" customWidth="1"/>
    <col min="11" max="11" width="9.453125" style="107" customWidth="1"/>
    <col min="12" max="12" width="10" style="107" customWidth="1"/>
    <col min="13" max="13" width="9.54296875" style="107" customWidth="1"/>
    <col min="14" max="14" width="14" style="107" customWidth="1"/>
    <col min="15" max="15" width="13.81640625" style="107" customWidth="1"/>
    <col min="16" max="16" width="12.1796875" style="107" customWidth="1"/>
    <col min="17" max="17" width="16.54296875" style="107" customWidth="1"/>
    <col min="18" max="18" width="13.1796875" style="107" customWidth="1"/>
    <col min="19" max="19" width="12.1796875" style="107" customWidth="1"/>
    <col min="20" max="20" width="15" style="107" customWidth="1"/>
    <col min="21" max="21" width="14.26953125" style="107" customWidth="1"/>
    <col min="22" max="16384" width="11.54296875" style="107"/>
  </cols>
  <sheetData>
    <row r="1" spans="1:23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P1" s="109"/>
    </row>
    <row r="2" spans="1:23" ht="13">
      <c r="A2" s="108"/>
      <c r="P2" s="109"/>
    </row>
    <row r="3" spans="1:23" ht="13">
      <c r="A3" s="108"/>
      <c r="P3" s="109"/>
    </row>
    <row r="4" spans="1:23" ht="13">
      <c r="A4" s="108"/>
      <c r="P4" s="109"/>
    </row>
    <row r="5" spans="1:23" ht="13">
      <c r="A5" s="108"/>
      <c r="P5" s="109"/>
    </row>
    <row r="6" spans="1:23" ht="13">
      <c r="A6" s="108"/>
      <c r="P6" s="109"/>
    </row>
    <row r="7" spans="1:23" ht="14">
      <c r="B7" s="110"/>
      <c r="C7" s="110"/>
      <c r="D7" s="110"/>
      <c r="E7" s="111"/>
      <c r="F7" s="111"/>
      <c r="G7" s="111"/>
      <c r="H7" s="111"/>
      <c r="I7" s="111"/>
      <c r="J7" s="111"/>
      <c r="K7" s="112"/>
      <c r="L7" s="112"/>
      <c r="M7" s="112"/>
      <c r="N7" s="112"/>
      <c r="O7" s="112"/>
      <c r="P7" s="112"/>
      <c r="Q7" s="112"/>
      <c r="T7" s="113"/>
    </row>
    <row r="8" spans="1:23" ht="14">
      <c r="B8" s="110"/>
      <c r="C8" s="110"/>
      <c r="D8" s="110"/>
      <c r="E8" s="111"/>
      <c r="F8" s="111"/>
      <c r="G8" s="111"/>
      <c r="H8" s="111"/>
      <c r="I8" s="111"/>
      <c r="J8" s="111"/>
      <c r="K8" s="112"/>
      <c r="L8" s="112"/>
      <c r="M8" s="112"/>
      <c r="N8" s="112"/>
      <c r="O8" s="112"/>
      <c r="P8" s="112"/>
      <c r="Q8" s="112"/>
      <c r="T8" s="113"/>
    </row>
    <row r="9" spans="1:23" ht="14">
      <c r="B9" s="110"/>
      <c r="C9" s="110"/>
      <c r="D9" s="110"/>
      <c r="E9" s="111"/>
      <c r="F9" s="111"/>
      <c r="G9" s="111"/>
      <c r="H9" s="111"/>
      <c r="I9" s="111"/>
      <c r="J9" s="111"/>
      <c r="K9" s="112"/>
      <c r="L9" s="112"/>
      <c r="M9" s="112"/>
      <c r="N9" s="112"/>
      <c r="O9" s="112"/>
      <c r="P9" s="112"/>
      <c r="Q9" s="112"/>
      <c r="T9" s="113"/>
    </row>
    <row r="10" spans="1:23" ht="17.5">
      <c r="A10" s="239" t="s">
        <v>157</v>
      </c>
      <c r="B10" s="240"/>
      <c r="C10" s="240"/>
      <c r="D10" s="240"/>
      <c r="E10" s="240"/>
      <c r="F10" s="240"/>
      <c r="G10" s="241"/>
      <c r="H10" s="241"/>
      <c r="I10" s="241"/>
      <c r="J10" s="241"/>
      <c r="K10" s="242"/>
      <c r="L10" s="242"/>
      <c r="M10" s="242"/>
      <c r="N10" s="242"/>
      <c r="O10" s="242"/>
      <c r="P10" s="242"/>
      <c r="Q10" s="243"/>
      <c r="S10" s="254" t="s">
        <v>158</v>
      </c>
      <c r="T10" s="255"/>
      <c r="U10" s="256"/>
      <c r="V10" s="257"/>
    </row>
    <row r="11" spans="1:23" ht="14.25" customHeight="1">
      <c r="A11" s="244" t="s">
        <v>116</v>
      </c>
      <c r="B11" s="236"/>
      <c r="C11" s="236"/>
      <c r="D11" s="236"/>
      <c r="E11" s="236"/>
      <c r="F11" s="236"/>
      <c r="G11" s="237"/>
      <c r="H11" s="237"/>
      <c r="I11" s="237"/>
      <c r="J11" s="237"/>
      <c r="K11" s="238"/>
      <c r="L11" s="238"/>
      <c r="M11" s="238"/>
      <c r="N11" s="238"/>
      <c r="O11" s="238"/>
      <c r="P11" s="238"/>
      <c r="Q11" s="245"/>
      <c r="S11" s="258" t="s">
        <v>144</v>
      </c>
      <c r="T11" s="259"/>
      <c r="U11" s="260"/>
      <c r="V11" s="261"/>
    </row>
    <row r="12" spans="1:23" ht="14.25" customHeight="1">
      <c r="A12" s="246"/>
      <c r="B12" s="236"/>
      <c r="C12" s="236"/>
      <c r="D12" s="236"/>
      <c r="E12" s="236"/>
      <c r="F12" s="236"/>
      <c r="G12" s="237"/>
      <c r="H12" s="237"/>
      <c r="I12" s="237"/>
      <c r="J12" s="237"/>
      <c r="K12" s="238"/>
      <c r="L12" s="238"/>
      <c r="M12" s="238"/>
      <c r="N12" s="238"/>
      <c r="O12" s="238"/>
      <c r="P12" s="238"/>
      <c r="Q12" s="245"/>
      <c r="S12" s="262"/>
      <c r="T12" s="259"/>
      <c r="U12" s="263"/>
      <c r="V12" s="264"/>
    </row>
    <row r="13" spans="1:23" ht="12" customHeight="1">
      <c r="A13" s="247" t="s">
        <v>109</v>
      </c>
      <c r="B13" s="248"/>
      <c r="C13" s="248"/>
      <c r="D13" s="248"/>
      <c r="E13" s="248"/>
      <c r="F13" s="248"/>
      <c r="G13" s="249"/>
      <c r="H13" s="249"/>
      <c r="I13" s="249"/>
      <c r="J13" s="249"/>
      <c r="K13" s="250"/>
      <c r="L13" s="250"/>
      <c r="M13" s="250"/>
      <c r="N13" s="250"/>
      <c r="O13" s="250"/>
      <c r="P13" s="250"/>
      <c r="Q13" s="251"/>
      <c r="R13" s="114"/>
      <c r="S13" s="267" t="s">
        <v>124</v>
      </c>
      <c r="T13" s="265"/>
      <c r="U13" s="265"/>
      <c r="V13" s="266"/>
    </row>
    <row r="14" spans="1:23" ht="92" customHeight="1">
      <c r="A14" s="178" t="s">
        <v>125</v>
      </c>
      <c r="B14" s="179"/>
      <c r="C14" s="180" t="s">
        <v>61</v>
      </c>
      <c r="D14" s="181" t="s">
        <v>62</v>
      </c>
      <c r="E14" s="181" t="s">
        <v>63</v>
      </c>
      <c r="F14" s="181" t="s">
        <v>64</v>
      </c>
      <c r="G14" s="181" t="s">
        <v>65</v>
      </c>
      <c r="H14" s="181" t="s">
        <v>66</v>
      </c>
      <c r="I14" s="181" t="s">
        <v>67</v>
      </c>
      <c r="J14" s="181" t="s">
        <v>68</v>
      </c>
      <c r="K14" s="182" t="s">
        <v>69</v>
      </c>
      <c r="L14" s="183" t="s">
        <v>70</v>
      </c>
      <c r="M14" s="183" t="s">
        <v>71</v>
      </c>
      <c r="N14" s="183" t="s">
        <v>72</v>
      </c>
      <c r="O14" s="184" t="s">
        <v>73</v>
      </c>
      <c r="P14" s="185" t="s">
        <v>126</v>
      </c>
      <c r="Q14" s="185" t="s">
        <v>117</v>
      </c>
      <c r="R14" s="130"/>
      <c r="S14" s="268" t="s">
        <v>159</v>
      </c>
      <c r="T14" s="252" t="s">
        <v>160</v>
      </c>
      <c r="U14" s="252" t="s">
        <v>161</v>
      </c>
      <c r="V14" s="253" t="s">
        <v>123</v>
      </c>
      <c r="W14" s="175"/>
    </row>
    <row r="15" spans="1:23" ht="17.5" customHeight="1">
      <c r="A15" s="274" t="s">
        <v>127</v>
      </c>
      <c r="B15" s="186" t="s">
        <v>74</v>
      </c>
      <c r="C15" s="187">
        <v>6770</v>
      </c>
      <c r="D15" s="188">
        <v>16115</v>
      </c>
      <c r="E15" s="188">
        <v>43170</v>
      </c>
      <c r="F15" s="188">
        <v>60805</v>
      </c>
      <c r="G15" s="188">
        <v>6760</v>
      </c>
      <c r="H15" s="188">
        <v>3255</v>
      </c>
      <c r="I15" s="188">
        <v>38510</v>
      </c>
      <c r="J15" s="189">
        <v>25535</v>
      </c>
      <c r="K15" s="190">
        <v>8085</v>
      </c>
      <c r="L15" s="191">
        <v>1740</v>
      </c>
      <c r="M15" s="191">
        <v>2680</v>
      </c>
      <c r="N15" s="192">
        <v>2495</v>
      </c>
      <c r="O15" s="193">
        <v>215920</v>
      </c>
      <c r="P15" s="194">
        <v>-0.18292590630439701</v>
      </c>
      <c r="Q15" s="195">
        <f>O15/V15-1</f>
        <v>-0.16529430411554136</v>
      </c>
      <c r="R15" s="141"/>
      <c r="S15" s="229">
        <f>T15+U15</f>
        <v>264260</v>
      </c>
      <c r="T15" s="230">
        <v>247900</v>
      </c>
      <c r="U15" s="230">
        <v>16360</v>
      </c>
      <c r="V15" s="230">
        <v>258678</v>
      </c>
    </row>
    <row r="16" spans="1:23" ht="12" customHeight="1">
      <c r="A16" s="274"/>
      <c r="B16" s="196" t="s">
        <v>148</v>
      </c>
      <c r="C16" s="197">
        <v>53</v>
      </c>
      <c r="D16" s="198">
        <v>40.959975178405202</v>
      </c>
      <c r="E16" s="198">
        <v>54.9749826268242</v>
      </c>
      <c r="F16" s="198">
        <v>46.834224159197397</v>
      </c>
      <c r="G16" s="198">
        <v>45.934911242603498</v>
      </c>
      <c r="H16" s="198">
        <v>46.981566820276498</v>
      </c>
      <c r="I16" s="198">
        <v>51.972734354713097</v>
      </c>
      <c r="J16" s="198">
        <v>44.9471313882906</v>
      </c>
      <c r="K16" s="199">
        <v>47.923933209647501</v>
      </c>
      <c r="L16" s="200">
        <v>48.885057471264403</v>
      </c>
      <c r="M16" s="200">
        <v>42.843283582089597</v>
      </c>
      <c r="N16" s="200">
        <v>35.607214428857702</v>
      </c>
      <c r="O16" s="201">
        <v>48.762180437199</v>
      </c>
      <c r="P16" s="270">
        <v>-4.08935214434951</v>
      </c>
      <c r="Q16" s="270">
        <f>O16-V16</f>
        <v>-1.2378195628010005</v>
      </c>
      <c r="R16" s="269"/>
      <c r="S16" s="231">
        <v>53</v>
      </c>
      <c r="T16" s="231">
        <v>54</v>
      </c>
      <c r="U16" s="231">
        <v>40</v>
      </c>
      <c r="V16" s="231">
        <v>50</v>
      </c>
    </row>
    <row r="17" spans="1:22" ht="15.65" customHeight="1">
      <c r="A17" s="274" t="s">
        <v>128</v>
      </c>
      <c r="B17" s="186" t="s">
        <v>74</v>
      </c>
      <c r="C17" s="187">
        <v>1395</v>
      </c>
      <c r="D17" s="188">
        <v>305</v>
      </c>
      <c r="E17" s="188">
        <v>25700</v>
      </c>
      <c r="F17" s="188">
        <v>9935</v>
      </c>
      <c r="G17" s="188">
        <v>105</v>
      </c>
      <c r="H17" s="188">
        <v>10</v>
      </c>
      <c r="I17" s="188">
        <v>6655</v>
      </c>
      <c r="J17" s="189">
        <v>1595</v>
      </c>
      <c r="K17" s="190">
        <v>16800</v>
      </c>
      <c r="L17" s="191">
        <v>8530</v>
      </c>
      <c r="M17" s="191">
        <v>4720</v>
      </c>
      <c r="N17" s="191">
        <v>225</v>
      </c>
      <c r="O17" s="193">
        <v>75975</v>
      </c>
      <c r="P17" s="194">
        <v>-0.115541327124563</v>
      </c>
      <c r="Q17" s="195">
        <f>O17/V17-1</f>
        <v>-0.13592111548347474</v>
      </c>
      <c r="R17" s="141"/>
      <c r="S17" s="229">
        <f>T17+U17</f>
        <v>85900</v>
      </c>
      <c r="T17" s="230">
        <v>52160</v>
      </c>
      <c r="U17" s="230">
        <v>33740</v>
      </c>
      <c r="V17" s="230">
        <v>87926</v>
      </c>
    </row>
    <row r="18" spans="1:22" ht="12" customHeight="1">
      <c r="A18" s="274"/>
      <c r="B18" s="196" t="s">
        <v>148</v>
      </c>
      <c r="C18" s="197">
        <v>49.860215053763397</v>
      </c>
      <c r="D18" s="198">
        <v>41.032786885245898</v>
      </c>
      <c r="E18" s="198">
        <v>49.9513618677043</v>
      </c>
      <c r="F18" s="198">
        <v>50.335681932561599</v>
      </c>
      <c r="G18" s="198">
        <v>40</v>
      </c>
      <c r="H18" s="198">
        <v>49</v>
      </c>
      <c r="I18" s="198">
        <v>47.621337340345598</v>
      </c>
      <c r="J18" s="198">
        <v>45.8965517241379</v>
      </c>
      <c r="K18" s="199">
        <v>42.772916666666703</v>
      </c>
      <c r="L18" s="200">
        <v>45.9331770222743</v>
      </c>
      <c r="M18" s="200">
        <v>41.944915254237301</v>
      </c>
      <c r="N18" s="200">
        <v>10.733333333333301</v>
      </c>
      <c r="O18" s="201">
        <v>47.009016123724898</v>
      </c>
      <c r="P18" s="270">
        <v>3.1707739816993001</v>
      </c>
      <c r="Q18" s="270">
        <f>O18-V18</f>
        <v>1.0090161237248978</v>
      </c>
      <c r="R18" s="269"/>
      <c r="S18" s="231">
        <v>44</v>
      </c>
      <c r="T18" s="231">
        <v>49</v>
      </c>
      <c r="U18" s="231">
        <v>35</v>
      </c>
      <c r="V18" s="231">
        <v>46</v>
      </c>
    </row>
    <row r="19" spans="1:22" ht="16" customHeight="1">
      <c r="A19" s="274" t="s">
        <v>129</v>
      </c>
      <c r="B19" s="186" t="s">
        <v>74</v>
      </c>
      <c r="C19" s="187">
        <v>65</v>
      </c>
      <c r="D19" s="188">
        <v>945</v>
      </c>
      <c r="E19" s="188">
        <v>130</v>
      </c>
      <c r="F19" s="188">
        <v>35</v>
      </c>
      <c r="G19" s="188">
        <v>85</v>
      </c>
      <c r="H19" s="188">
        <v>10</v>
      </c>
      <c r="I19" s="188">
        <v>405</v>
      </c>
      <c r="J19" s="189">
        <v>90</v>
      </c>
      <c r="K19" s="190">
        <v>65</v>
      </c>
      <c r="L19" s="191">
        <v>20</v>
      </c>
      <c r="M19" s="191">
        <v>45</v>
      </c>
      <c r="N19" s="191">
        <v>2705</v>
      </c>
      <c r="O19" s="193">
        <v>4600</v>
      </c>
      <c r="P19" s="194">
        <v>-0.17636526410026901</v>
      </c>
      <c r="Q19" s="195">
        <f>O19/V19-1</f>
        <v>-6.5040650406504086E-2</v>
      </c>
      <c r="R19" s="141"/>
      <c r="S19" s="229">
        <f>T19+U19</f>
        <v>5585</v>
      </c>
      <c r="T19" s="230">
        <v>2475</v>
      </c>
      <c r="U19" s="230">
        <v>3110</v>
      </c>
      <c r="V19" s="230">
        <v>4920</v>
      </c>
    </row>
    <row r="20" spans="1:22" ht="12" customHeight="1">
      <c r="A20" s="274"/>
      <c r="B20" s="196" t="s">
        <v>148</v>
      </c>
      <c r="C20" s="197">
        <v>27</v>
      </c>
      <c r="D20" s="198">
        <v>31</v>
      </c>
      <c r="E20" s="198">
        <v>30</v>
      </c>
      <c r="F20" s="198">
        <v>20</v>
      </c>
      <c r="G20" s="198">
        <v>35</v>
      </c>
      <c r="H20" s="198">
        <v>34</v>
      </c>
      <c r="I20" s="198">
        <v>35</v>
      </c>
      <c r="J20" s="198">
        <v>24</v>
      </c>
      <c r="K20" s="199">
        <v>32</v>
      </c>
      <c r="L20" s="200">
        <v>30</v>
      </c>
      <c r="M20" s="200">
        <v>35</v>
      </c>
      <c r="N20" s="200">
        <v>38.024029574861402</v>
      </c>
      <c r="O20" s="201">
        <v>35.306521739130403</v>
      </c>
      <c r="P20" s="270">
        <v>-5.3319742322214099</v>
      </c>
      <c r="Q20" s="270">
        <f>O20-V20</f>
        <v>2.3065217391304031</v>
      </c>
      <c r="R20" s="269"/>
      <c r="S20" s="231">
        <v>41</v>
      </c>
      <c r="T20" s="231">
        <v>37</v>
      </c>
      <c r="U20" s="231">
        <v>43</v>
      </c>
      <c r="V20" s="231">
        <v>33</v>
      </c>
    </row>
    <row r="21" spans="1:22" ht="18.649999999999999" customHeight="1">
      <c r="A21" s="274" t="s">
        <v>130</v>
      </c>
      <c r="B21" s="186" t="s">
        <v>74</v>
      </c>
      <c r="C21" s="202">
        <v>1710</v>
      </c>
      <c r="D21" s="203">
        <v>20755</v>
      </c>
      <c r="E21" s="203">
        <v>11155</v>
      </c>
      <c r="F21" s="203">
        <v>9755</v>
      </c>
      <c r="G21" s="203">
        <v>4960</v>
      </c>
      <c r="H21" s="203">
        <v>1200</v>
      </c>
      <c r="I21" s="203">
        <v>18065</v>
      </c>
      <c r="J21" s="204">
        <v>6115</v>
      </c>
      <c r="K21" s="205">
        <v>4810</v>
      </c>
      <c r="L21" s="206">
        <v>1895</v>
      </c>
      <c r="M21" s="206">
        <v>1480</v>
      </c>
      <c r="N21" s="206">
        <v>2295</v>
      </c>
      <c r="O21" s="207">
        <v>84195</v>
      </c>
      <c r="P21" s="194">
        <v>-0.18557748113755099</v>
      </c>
      <c r="Q21" s="195">
        <f>O21/V21-1</f>
        <v>-0.12085330326097177</v>
      </c>
      <c r="R21" s="141"/>
      <c r="S21" s="229">
        <f>T21+U21</f>
        <v>103380</v>
      </c>
      <c r="T21" s="230">
        <v>91855</v>
      </c>
      <c r="U21" s="230">
        <v>11525</v>
      </c>
      <c r="V21" s="230">
        <v>95769</v>
      </c>
    </row>
    <row r="22" spans="1:22" ht="18" customHeight="1">
      <c r="A22" s="274"/>
      <c r="B22" s="196" t="s">
        <v>148</v>
      </c>
      <c r="C22" s="208">
        <v>55</v>
      </c>
      <c r="D22" s="209">
        <v>48</v>
      </c>
      <c r="E22" s="209">
        <v>46</v>
      </c>
      <c r="F22" s="209">
        <v>43</v>
      </c>
      <c r="G22" s="209">
        <v>44</v>
      </c>
      <c r="H22" s="209">
        <v>42</v>
      </c>
      <c r="I22" s="209">
        <v>44</v>
      </c>
      <c r="J22" s="209">
        <v>37</v>
      </c>
      <c r="K22" s="210">
        <v>41</v>
      </c>
      <c r="L22" s="211">
        <v>46</v>
      </c>
      <c r="M22" s="211">
        <v>48</v>
      </c>
      <c r="N22" s="211">
        <v>37.965141612200398</v>
      </c>
      <c r="O22" s="212">
        <v>44.601104578656702</v>
      </c>
      <c r="P22" s="270">
        <v>-4.3913988069111198</v>
      </c>
      <c r="Q22" s="270">
        <f>O22-V22</f>
        <v>-2.3988954213432976</v>
      </c>
      <c r="R22" s="269"/>
      <c r="S22" s="231">
        <v>49</v>
      </c>
      <c r="T22" s="231">
        <v>50</v>
      </c>
      <c r="U22" s="231">
        <v>40</v>
      </c>
      <c r="V22" s="231">
        <v>47</v>
      </c>
    </row>
    <row r="23" spans="1:22" ht="18.649999999999999" customHeight="1">
      <c r="A23" s="274" t="s">
        <v>131</v>
      </c>
      <c r="B23" s="186" t="s">
        <v>74</v>
      </c>
      <c r="C23" s="213">
        <v>255</v>
      </c>
      <c r="D23" s="214">
        <v>1335</v>
      </c>
      <c r="E23" s="214">
        <v>2700</v>
      </c>
      <c r="F23" s="214">
        <v>4615</v>
      </c>
      <c r="G23" s="214">
        <v>1465</v>
      </c>
      <c r="H23" s="214">
        <v>170</v>
      </c>
      <c r="I23" s="214">
        <v>1790</v>
      </c>
      <c r="J23" s="214">
        <v>1500</v>
      </c>
      <c r="K23" s="215">
        <v>965</v>
      </c>
      <c r="L23" s="216">
        <v>450</v>
      </c>
      <c r="M23" s="216">
        <v>190</v>
      </c>
      <c r="N23" s="216">
        <v>785</v>
      </c>
      <c r="O23" s="207">
        <v>16220</v>
      </c>
      <c r="P23" s="194">
        <v>0.72645023948909004</v>
      </c>
      <c r="Q23" s="195">
        <f>O23/V23-1</f>
        <v>0.43781579647194402</v>
      </c>
      <c r="R23" s="141"/>
      <c r="S23" s="229">
        <f>T23+U23</f>
        <v>9395</v>
      </c>
      <c r="T23" s="230">
        <v>6880</v>
      </c>
      <c r="U23" s="230">
        <v>2515</v>
      </c>
      <c r="V23" s="230">
        <v>11281</v>
      </c>
    </row>
    <row r="24" spans="1:22" ht="27.65" customHeight="1">
      <c r="A24" s="274"/>
      <c r="B24" s="196" t="s">
        <v>148</v>
      </c>
      <c r="C24" s="208">
        <v>39</v>
      </c>
      <c r="D24" s="209">
        <v>32</v>
      </c>
      <c r="E24" s="209">
        <v>39</v>
      </c>
      <c r="F24" s="209">
        <v>32</v>
      </c>
      <c r="G24" s="209">
        <v>40</v>
      </c>
      <c r="H24" s="209">
        <v>32</v>
      </c>
      <c r="I24" s="209">
        <v>33</v>
      </c>
      <c r="J24" s="209">
        <v>34</v>
      </c>
      <c r="K24" s="210">
        <v>35</v>
      </c>
      <c r="L24" s="211">
        <v>41</v>
      </c>
      <c r="M24" s="211">
        <v>41</v>
      </c>
      <c r="N24" s="211">
        <v>31.235668789808901</v>
      </c>
      <c r="O24" s="212">
        <v>34.789765721331698</v>
      </c>
      <c r="P24" s="270">
        <v>-2.8712241669067402</v>
      </c>
      <c r="Q24" s="270">
        <f>O24-V24</f>
        <v>-2.2102342786683025</v>
      </c>
      <c r="R24" s="269"/>
      <c r="S24" s="231">
        <v>38</v>
      </c>
      <c r="T24" s="231">
        <v>39</v>
      </c>
      <c r="U24" s="231">
        <v>34</v>
      </c>
      <c r="V24" s="231">
        <v>37</v>
      </c>
    </row>
    <row r="25" spans="1:22" ht="18" customHeight="1">
      <c r="A25" s="274" t="s">
        <v>132</v>
      </c>
      <c r="B25" s="186" t="s">
        <v>74</v>
      </c>
      <c r="C25" s="202">
        <v>240</v>
      </c>
      <c r="D25" s="203">
        <v>1175</v>
      </c>
      <c r="E25" s="203">
        <v>845</v>
      </c>
      <c r="F25" s="203">
        <v>1345</v>
      </c>
      <c r="G25" s="203">
        <v>685</v>
      </c>
      <c r="H25" s="203">
        <v>35</v>
      </c>
      <c r="I25" s="203">
        <v>815</v>
      </c>
      <c r="J25" s="204">
        <v>615</v>
      </c>
      <c r="K25" s="205">
        <v>275</v>
      </c>
      <c r="L25" s="206">
        <v>140</v>
      </c>
      <c r="M25" s="206">
        <v>255</v>
      </c>
      <c r="N25" s="206">
        <v>1750</v>
      </c>
      <c r="O25" s="207">
        <v>8175</v>
      </c>
      <c r="P25" s="194">
        <v>-3.3116499112950899E-2</v>
      </c>
      <c r="Q25" s="195">
        <f>O25/V25-1</f>
        <v>-0.1502079002079002</v>
      </c>
      <c r="R25" s="141"/>
      <c r="S25" s="229">
        <f>T25+U25</f>
        <v>8455</v>
      </c>
      <c r="T25" s="230">
        <v>6140</v>
      </c>
      <c r="U25" s="230">
        <v>2315</v>
      </c>
      <c r="V25" s="230">
        <v>9620</v>
      </c>
    </row>
    <row r="26" spans="1:22" ht="14.5" customHeight="1">
      <c r="A26" s="274"/>
      <c r="B26" s="217" t="s">
        <v>148</v>
      </c>
      <c r="C26" s="218">
        <v>28.5</v>
      </c>
      <c r="D26" s="219">
        <v>23.489361702127699</v>
      </c>
      <c r="E26" s="219">
        <v>26.674556213017802</v>
      </c>
      <c r="F26" s="219">
        <v>29.5092936802974</v>
      </c>
      <c r="G26" s="219">
        <v>24.2919708029197</v>
      </c>
      <c r="H26" s="219">
        <v>32</v>
      </c>
      <c r="I26" s="219">
        <v>28.625766871165599</v>
      </c>
      <c r="J26" s="219">
        <v>30.113821138211399</v>
      </c>
      <c r="K26" s="220">
        <v>35.2545454545455</v>
      </c>
      <c r="L26" s="221">
        <v>24.3571428571429</v>
      </c>
      <c r="M26" s="221">
        <v>29.411764705882401</v>
      </c>
      <c r="N26" s="221">
        <v>31.72</v>
      </c>
      <c r="O26" s="222">
        <v>28.427522935779798</v>
      </c>
      <c r="P26" s="270">
        <v>-2.0573972298026799</v>
      </c>
      <c r="Q26" s="270">
        <f>O26-V26</f>
        <v>-1.5724770642202017</v>
      </c>
      <c r="R26" s="269"/>
      <c r="S26" s="231">
        <v>30</v>
      </c>
      <c r="T26" s="231">
        <v>30</v>
      </c>
      <c r="U26" s="231">
        <v>33</v>
      </c>
      <c r="V26" s="231">
        <v>30</v>
      </c>
    </row>
    <row r="27" spans="1:22" ht="17.149999999999999" customHeight="1">
      <c r="A27" s="274" t="s">
        <v>133</v>
      </c>
      <c r="B27" s="186" t="s">
        <v>74</v>
      </c>
      <c r="C27" s="202">
        <v>835</v>
      </c>
      <c r="D27" s="203">
        <v>7620</v>
      </c>
      <c r="E27" s="203">
        <v>2040</v>
      </c>
      <c r="F27" s="203">
        <v>3030</v>
      </c>
      <c r="G27" s="203">
        <v>1605</v>
      </c>
      <c r="H27" s="203">
        <v>1890</v>
      </c>
      <c r="I27" s="203">
        <v>5870</v>
      </c>
      <c r="J27" s="204">
        <v>1285</v>
      </c>
      <c r="K27" s="205">
        <v>560</v>
      </c>
      <c r="L27" s="206">
        <v>150</v>
      </c>
      <c r="M27" s="206">
        <v>290</v>
      </c>
      <c r="N27" s="206">
        <v>3900</v>
      </c>
      <c r="O27" s="207">
        <v>29075</v>
      </c>
      <c r="P27" s="194">
        <v>-0.18739519284516501</v>
      </c>
      <c r="Q27" s="195">
        <f>O27/V27-1</f>
        <v>-0.11161696406746513</v>
      </c>
      <c r="R27" s="141"/>
      <c r="S27" s="229">
        <f>T27+U27</f>
        <v>35780</v>
      </c>
      <c r="T27" s="230">
        <v>31205</v>
      </c>
      <c r="U27" s="230">
        <v>4575</v>
      </c>
      <c r="V27" s="230">
        <v>32728</v>
      </c>
    </row>
    <row r="28" spans="1:22" ht="15" customHeight="1">
      <c r="A28" s="274"/>
      <c r="B28" s="196" t="s">
        <v>148</v>
      </c>
      <c r="C28" s="208">
        <v>50</v>
      </c>
      <c r="D28" s="209">
        <v>42</v>
      </c>
      <c r="E28" s="209">
        <v>36</v>
      </c>
      <c r="F28" s="209">
        <v>38</v>
      </c>
      <c r="G28" s="209">
        <v>39</v>
      </c>
      <c r="H28" s="209">
        <v>42</v>
      </c>
      <c r="I28" s="209">
        <v>42</v>
      </c>
      <c r="J28" s="209">
        <v>35</v>
      </c>
      <c r="K28" s="210">
        <v>35</v>
      </c>
      <c r="L28" s="211">
        <v>30</v>
      </c>
      <c r="M28" s="211">
        <v>35</v>
      </c>
      <c r="N28" s="211">
        <v>43.147435897435898</v>
      </c>
      <c r="O28" s="212">
        <v>40.8042992261393</v>
      </c>
      <c r="P28" s="270">
        <v>-2.8142027302609298</v>
      </c>
      <c r="Q28" s="270">
        <f>O28-V28</f>
        <v>0.80429922613929961</v>
      </c>
      <c r="R28" s="269"/>
      <c r="S28" s="232">
        <v>44</v>
      </c>
      <c r="T28" s="232">
        <v>44</v>
      </c>
      <c r="U28" s="232">
        <v>43</v>
      </c>
      <c r="V28" s="232">
        <v>40</v>
      </c>
    </row>
    <row r="29" spans="1:22" ht="13.5" customHeight="1">
      <c r="A29" s="274" t="s">
        <v>134</v>
      </c>
      <c r="B29" s="186" t="s">
        <v>74</v>
      </c>
      <c r="C29" s="202">
        <v>2123</v>
      </c>
      <c r="D29" s="203">
        <v>559</v>
      </c>
      <c r="E29" s="203">
        <v>12696</v>
      </c>
      <c r="F29" s="203">
        <v>32310</v>
      </c>
      <c r="G29" s="203">
        <v>1490</v>
      </c>
      <c r="H29" s="203">
        <v>15609</v>
      </c>
      <c r="I29" s="203">
        <v>5244</v>
      </c>
      <c r="J29" s="204">
        <v>12156</v>
      </c>
      <c r="K29" s="205">
        <v>370</v>
      </c>
      <c r="L29" s="206">
        <v>215</v>
      </c>
      <c r="M29" s="206">
        <v>40</v>
      </c>
      <c r="N29" s="223">
        <v>28</v>
      </c>
      <c r="O29" s="207">
        <v>82840</v>
      </c>
      <c r="P29" s="194">
        <v>0.37630835686991199</v>
      </c>
      <c r="Q29" s="195">
        <f>O29/V29-1</f>
        <v>8.4477725267388504E-2</v>
      </c>
      <c r="R29" s="141"/>
      <c r="S29" s="229">
        <f>T29+U29</f>
        <v>60190</v>
      </c>
      <c r="T29" s="230">
        <v>59720</v>
      </c>
      <c r="U29" s="230">
        <v>470</v>
      </c>
      <c r="V29" s="230">
        <v>76387</v>
      </c>
    </row>
    <row r="30" spans="1:22" ht="15" customHeight="1">
      <c r="A30" s="274"/>
      <c r="B30" s="196"/>
      <c r="C30" s="208">
        <v>100</v>
      </c>
      <c r="D30" s="209">
        <v>95</v>
      </c>
      <c r="E30" s="209">
        <v>106.002047889099</v>
      </c>
      <c r="F30" s="209">
        <v>99.000928505106799</v>
      </c>
      <c r="G30" s="209">
        <v>88.964429530201301</v>
      </c>
      <c r="H30" s="209">
        <v>120.001537574476</v>
      </c>
      <c r="I30" s="209">
        <v>98.006483600305103</v>
      </c>
      <c r="J30" s="209">
        <v>108.00263244488301</v>
      </c>
      <c r="K30" s="210">
        <v>83</v>
      </c>
      <c r="L30" s="211">
        <v>78</v>
      </c>
      <c r="M30" s="211">
        <v>69</v>
      </c>
      <c r="N30" s="211">
        <v>65</v>
      </c>
      <c r="O30" s="212">
        <v>104.95502172863399</v>
      </c>
      <c r="P30" s="270">
        <v>-9.7342954336858192</v>
      </c>
      <c r="Q30" s="270">
        <f>O30-V30</f>
        <v>0.95502172863399437</v>
      </c>
      <c r="R30" s="269"/>
      <c r="S30" s="232">
        <v>115</v>
      </c>
      <c r="T30" s="232">
        <v>115</v>
      </c>
      <c r="U30" s="232">
        <v>90</v>
      </c>
      <c r="V30" s="232">
        <v>104</v>
      </c>
    </row>
    <row r="31" spans="1:22" ht="13.5" customHeight="1">
      <c r="A31" s="274" t="s">
        <v>135</v>
      </c>
      <c r="B31" s="186" t="s">
        <v>74</v>
      </c>
      <c r="C31" s="202">
        <v>1397</v>
      </c>
      <c r="D31" s="203">
        <v>731</v>
      </c>
      <c r="E31" s="203">
        <v>11689</v>
      </c>
      <c r="F31" s="203">
        <v>13025</v>
      </c>
      <c r="G31" s="203">
        <v>1066</v>
      </c>
      <c r="H31" s="203">
        <v>12405</v>
      </c>
      <c r="I31" s="203">
        <v>4421</v>
      </c>
      <c r="J31" s="204">
        <v>4473</v>
      </c>
      <c r="K31" s="205">
        <v>290</v>
      </c>
      <c r="L31" s="206">
        <v>80</v>
      </c>
      <c r="M31" s="206">
        <v>30</v>
      </c>
      <c r="N31" s="206">
        <v>2</v>
      </c>
      <c r="O31" s="207">
        <v>49609</v>
      </c>
      <c r="P31" s="194">
        <v>0.215013470487387</v>
      </c>
      <c r="Q31" s="195">
        <f>O31/V31-1</f>
        <v>1.1767825093816242E-2</v>
      </c>
      <c r="R31" s="141"/>
      <c r="S31" s="229">
        <f>T31+U31</f>
        <v>40830</v>
      </c>
      <c r="T31" s="230">
        <v>40430</v>
      </c>
      <c r="U31" s="230">
        <v>400</v>
      </c>
      <c r="V31" s="230">
        <v>49032</v>
      </c>
    </row>
    <row r="32" spans="1:22" ht="14.5" customHeight="1">
      <c r="A32" s="274"/>
      <c r="B32" s="196"/>
      <c r="C32" s="208">
        <v>65</v>
      </c>
      <c r="D32" s="209">
        <v>76.766073871409006</v>
      </c>
      <c r="E32" s="209">
        <v>57.066472752160202</v>
      </c>
      <c r="F32" s="209">
        <v>67.029942418426103</v>
      </c>
      <c r="G32" s="209">
        <v>70.635084427767396</v>
      </c>
      <c r="H32" s="209">
        <v>83.283595324465907</v>
      </c>
      <c r="I32" s="209">
        <v>58.976702103596502</v>
      </c>
      <c r="J32" s="209">
        <v>86.636485580147493</v>
      </c>
      <c r="K32" s="210">
        <v>70</v>
      </c>
      <c r="L32" s="211">
        <v>65</v>
      </c>
      <c r="M32" s="211">
        <v>59</v>
      </c>
      <c r="N32" s="211">
        <v>52</v>
      </c>
      <c r="O32" s="212">
        <v>69.969178979620594</v>
      </c>
      <c r="P32" s="270">
        <v>0.84216452946144205</v>
      </c>
      <c r="Q32" s="270">
        <f>O32-V32</f>
        <v>-3.082102037940615E-2</v>
      </c>
      <c r="R32" s="269"/>
      <c r="S32" s="232">
        <v>69</v>
      </c>
      <c r="T32" s="232">
        <v>69</v>
      </c>
      <c r="U32" s="232">
        <v>69</v>
      </c>
      <c r="V32" s="232">
        <v>70</v>
      </c>
    </row>
    <row r="33" spans="1:22" ht="13.5" customHeight="1">
      <c r="A33" s="274" t="s">
        <v>136</v>
      </c>
      <c r="B33" s="186" t="s">
        <v>74</v>
      </c>
      <c r="C33" s="202">
        <v>2830</v>
      </c>
      <c r="D33" s="203">
        <v>300</v>
      </c>
      <c r="E33" s="203">
        <v>1590</v>
      </c>
      <c r="F33" s="203">
        <v>4760</v>
      </c>
      <c r="G33" s="203">
        <v>775</v>
      </c>
      <c r="H33" s="203">
        <v>180</v>
      </c>
      <c r="I33" s="203">
        <v>1670</v>
      </c>
      <c r="J33" s="204">
        <v>3705</v>
      </c>
      <c r="K33" s="205">
        <v>1570</v>
      </c>
      <c r="L33" s="206">
        <v>25</v>
      </c>
      <c r="M33" s="206">
        <v>360</v>
      </c>
      <c r="N33" s="206">
        <v>0</v>
      </c>
      <c r="O33" s="207">
        <v>17765</v>
      </c>
      <c r="P33" s="194">
        <v>-0.21515352330461701</v>
      </c>
      <c r="Q33" s="195">
        <f>O33/V33-1</f>
        <v>-0.24510262185016785</v>
      </c>
      <c r="R33" s="141"/>
      <c r="S33" s="229">
        <f>T33+U33</f>
        <v>22635</v>
      </c>
      <c r="T33" s="230">
        <v>20360</v>
      </c>
      <c r="U33" s="230">
        <v>2275</v>
      </c>
      <c r="V33" s="230">
        <v>23533</v>
      </c>
    </row>
    <row r="34" spans="1:22" ht="15" customHeight="1">
      <c r="A34" s="274"/>
      <c r="B34" s="196"/>
      <c r="C34" s="208">
        <v>32</v>
      </c>
      <c r="D34" s="209">
        <v>35</v>
      </c>
      <c r="E34" s="209">
        <v>29</v>
      </c>
      <c r="F34" s="209">
        <v>33</v>
      </c>
      <c r="G34" s="209">
        <v>35</v>
      </c>
      <c r="H34" s="209">
        <v>30</v>
      </c>
      <c r="I34" s="209">
        <v>35</v>
      </c>
      <c r="J34" s="209">
        <v>35</v>
      </c>
      <c r="K34" s="210">
        <v>30</v>
      </c>
      <c r="L34" s="211">
        <v>27</v>
      </c>
      <c r="M34" s="211">
        <v>29</v>
      </c>
      <c r="N34" s="211"/>
      <c r="O34" s="212">
        <v>32.823810864058501</v>
      </c>
      <c r="P34" s="270">
        <v>-0.64206057397989003</v>
      </c>
      <c r="Q34" s="270">
        <f>O34-V34</f>
        <v>0.82381086405850112</v>
      </c>
      <c r="R34" s="269"/>
      <c r="S34" s="232">
        <v>33</v>
      </c>
      <c r="T34" s="232">
        <v>34</v>
      </c>
      <c r="U34" s="232">
        <v>30</v>
      </c>
      <c r="V34" s="232">
        <v>32</v>
      </c>
    </row>
    <row r="35" spans="1:22" ht="15" customHeight="1">
      <c r="A35" s="274" t="s">
        <v>137</v>
      </c>
      <c r="B35" s="186" t="s">
        <v>74</v>
      </c>
      <c r="C35" s="202">
        <v>765</v>
      </c>
      <c r="D35" s="203">
        <v>105</v>
      </c>
      <c r="E35" s="203">
        <v>8875</v>
      </c>
      <c r="F35" s="203">
        <v>11105</v>
      </c>
      <c r="G35" s="203">
        <v>2010</v>
      </c>
      <c r="H35" s="203">
        <v>305</v>
      </c>
      <c r="I35" s="203">
        <v>4800</v>
      </c>
      <c r="J35" s="204">
        <v>8530</v>
      </c>
      <c r="K35" s="205">
        <v>1515</v>
      </c>
      <c r="L35" s="206">
        <v>295</v>
      </c>
      <c r="M35" s="206">
        <v>290</v>
      </c>
      <c r="N35" s="206">
        <v>0</v>
      </c>
      <c r="O35" s="207">
        <v>38595</v>
      </c>
      <c r="P35" s="194">
        <v>0.79636956015825</v>
      </c>
      <c r="Q35" s="195">
        <f>O35/V35-1</f>
        <v>0.73071748878923759</v>
      </c>
      <c r="R35" s="141"/>
      <c r="S35" s="229">
        <f>T35+U35</f>
        <v>21485</v>
      </c>
      <c r="T35" s="230">
        <v>19790</v>
      </c>
      <c r="U35" s="230">
        <v>1695</v>
      </c>
      <c r="V35" s="230">
        <v>22300</v>
      </c>
    </row>
    <row r="36" spans="1:22" ht="15" customHeight="1">
      <c r="A36" s="274"/>
      <c r="B36" s="196"/>
      <c r="C36" s="208">
        <v>52</v>
      </c>
      <c r="D36" s="209">
        <v>38</v>
      </c>
      <c r="E36" s="209">
        <v>50</v>
      </c>
      <c r="F36" s="209">
        <v>45</v>
      </c>
      <c r="G36" s="209">
        <v>42</v>
      </c>
      <c r="H36" s="209">
        <v>49</v>
      </c>
      <c r="I36" s="209">
        <v>47</v>
      </c>
      <c r="J36" s="209">
        <v>50</v>
      </c>
      <c r="K36" s="210">
        <v>51</v>
      </c>
      <c r="L36" s="211">
        <v>41</v>
      </c>
      <c r="M36" s="211">
        <v>37</v>
      </c>
      <c r="N36" s="211"/>
      <c r="O36" s="212">
        <v>47.643477134343797</v>
      </c>
      <c r="P36" s="270">
        <v>-7.0654826050092101</v>
      </c>
      <c r="Q36" s="270">
        <f>O36-V36</f>
        <v>-1.3565228656562027</v>
      </c>
      <c r="R36" s="269"/>
      <c r="S36" s="231">
        <v>55</v>
      </c>
      <c r="T36" s="231">
        <v>55</v>
      </c>
      <c r="U36" s="231">
        <v>53</v>
      </c>
      <c r="V36" s="231">
        <v>49</v>
      </c>
    </row>
    <row r="37" spans="1:22" ht="15" customHeight="1">
      <c r="A37" s="274" t="s">
        <v>138</v>
      </c>
      <c r="B37" s="186" t="s">
        <v>74</v>
      </c>
      <c r="C37" s="202">
        <v>1520</v>
      </c>
      <c r="D37" s="203">
        <v>1695</v>
      </c>
      <c r="E37" s="203">
        <v>10065</v>
      </c>
      <c r="F37" s="203">
        <v>8820</v>
      </c>
      <c r="G37" s="203">
        <v>400</v>
      </c>
      <c r="H37" s="203">
        <v>935</v>
      </c>
      <c r="I37" s="203">
        <v>5600</v>
      </c>
      <c r="J37" s="203">
        <v>2770</v>
      </c>
      <c r="K37" s="205">
        <v>2535</v>
      </c>
      <c r="L37" s="206">
        <v>720</v>
      </c>
      <c r="M37" s="206">
        <v>505</v>
      </c>
      <c r="N37" s="206">
        <v>22</v>
      </c>
      <c r="O37" s="207">
        <v>35587</v>
      </c>
      <c r="P37" s="224">
        <v>0.163354037267081</v>
      </c>
      <c r="Q37" s="195">
        <f>O37/V37-1</f>
        <v>5.3711544725076221E-2</v>
      </c>
      <c r="R37" s="141"/>
      <c r="S37" s="229">
        <f>T37+U37</f>
        <v>30590</v>
      </c>
      <c r="T37" s="230">
        <v>26490</v>
      </c>
      <c r="U37" s="230">
        <v>4100</v>
      </c>
      <c r="V37" s="230">
        <v>33773</v>
      </c>
    </row>
    <row r="38" spans="1:22" ht="15" customHeight="1">
      <c r="A38" s="274"/>
      <c r="B38" s="217" t="s">
        <v>148</v>
      </c>
      <c r="C38" s="218">
        <v>30</v>
      </c>
      <c r="D38" s="219">
        <v>26</v>
      </c>
      <c r="E38" s="219">
        <v>27</v>
      </c>
      <c r="F38" s="219">
        <v>34</v>
      </c>
      <c r="G38" s="219">
        <v>23</v>
      </c>
      <c r="H38" s="219">
        <v>32</v>
      </c>
      <c r="I38" s="219">
        <v>30</v>
      </c>
      <c r="J38" s="219">
        <v>26.951263537906101</v>
      </c>
      <c r="K38" s="220">
        <v>25</v>
      </c>
      <c r="L38" s="221">
        <v>27</v>
      </c>
      <c r="M38" s="221">
        <v>24</v>
      </c>
      <c r="N38" s="221">
        <v>17.909090909090899</v>
      </c>
      <c r="O38" s="222">
        <v>29.179447551071998</v>
      </c>
      <c r="P38" s="270">
        <v>1.41154954518774</v>
      </c>
      <c r="Q38" s="270">
        <f>O38-V38</f>
        <v>3.1794475510719984</v>
      </c>
      <c r="R38" s="269"/>
      <c r="S38" s="231">
        <v>28</v>
      </c>
      <c r="T38" s="231">
        <v>28</v>
      </c>
      <c r="U38" s="231">
        <v>26</v>
      </c>
      <c r="V38" s="231">
        <v>26</v>
      </c>
    </row>
    <row r="39" spans="1:22" ht="15" customHeight="1">
      <c r="A39" s="274" t="s">
        <v>139</v>
      </c>
      <c r="B39" s="186" t="s">
        <v>74</v>
      </c>
      <c r="C39" s="202">
        <v>3960</v>
      </c>
      <c r="D39" s="203">
        <v>745</v>
      </c>
      <c r="E39" s="203">
        <v>43405</v>
      </c>
      <c r="F39" s="203">
        <v>63535</v>
      </c>
      <c r="G39" s="203">
        <v>3110</v>
      </c>
      <c r="H39" s="203">
        <v>2900</v>
      </c>
      <c r="I39" s="203">
        <v>24005</v>
      </c>
      <c r="J39" s="204">
        <v>23650</v>
      </c>
      <c r="K39" s="205">
        <v>16545</v>
      </c>
      <c r="L39" s="206">
        <v>1690</v>
      </c>
      <c r="M39" s="206">
        <v>575</v>
      </c>
      <c r="N39" s="206">
        <v>40</v>
      </c>
      <c r="O39" s="207">
        <v>184160</v>
      </c>
      <c r="P39" s="194">
        <v>-4.7417070559207998E-2</v>
      </c>
      <c r="Q39" s="195">
        <f>O39/V39-1</f>
        <v>-5.0633563938922155E-2</v>
      </c>
      <c r="R39" s="141"/>
      <c r="S39" s="229">
        <f>T39+U39</f>
        <v>193327</v>
      </c>
      <c r="T39" s="230">
        <v>173480</v>
      </c>
      <c r="U39" s="230">
        <v>19847</v>
      </c>
      <c r="V39" s="230">
        <v>193982</v>
      </c>
    </row>
    <row r="40" spans="1:22" ht="15" customHeight="1">
      <c r="A40" s="274"/>
      <c r="B40" s="196"/>
      <c r="C40" s="208">
        <v>19</v>
      </c>
      <c r="D40" s="209">
        <v>19</v>
      </c>
      <c r="E40" s="209">
        <v>23</v>
      </c>
      <c r="F40" s="209">
        <v>20</v>
      </c>
      <c r="G40" s="209">
        <v>19</v>
      </c>
      <c r="H40" s="209">
        <v>20</v>
      </c>
      <c r="I40" s="209">
        <v>21</v>
      </c>
      <c r="J40" s="209">
        <v>22</v>
      </c>
      <c r="K40" s="210">
        <v>21</v>
      </c>
      <c r="L40" s="211">
        <v>17</v>
      </c>
      <c r="M40" s="211">
        <v>13</v>
      </c>
      <c r="N40" s="211">
        <v>12.75</v>
      </c>
      <c r="O40" s="212">
        <v>21.090709165942702</v>
      </c>
      <c r="P40" s="270">
        <v>-1.1856050581439901</v>
      </c>
      <c r="Q40" s="270">
        <f>O40-V40</f>
        <v>1.0907091659427017</v>
      </c>
      <c r="R40" s="269"/>
      <c r="S40" s="231">
        <v>22</v>
      </c>
      <c r="T40" s="231">
        <v>22</v>
      </c>
      <c r="U40" s="231">
        <v>23</v>
      </c>
      <c r="V40" s="231">
        <v>20</v>
      </c>
    </row>
    <row r="41" spans="1:22" ht="15" customHeight="1">
      <c r="A41" s="274" t="s">
        <v>140</v>
      </c>
      <c r="B41" s="186" t="s">
        <v>74</v>
      </c>
      <c r="C41" s="202">
        <v>915</v>
      </c>
      <c r="D41" s="203">
        <v>60</v>
      </c>
      <c r="E41" s="203">
        <v>5085</v>
      </c>
      <c r="F41" s="203">
        <v>19050</v>
      </c>
      <c r="G41" s="203">
        <v>400</v>
      </c>
      <c r="H41" s="203">
        <v>4115</v>
      </c>
      <c r="I41" s="203">
        <v>1640</v>
      </c>
      <c r="J41" s="204">
        <v>2580</v>
      </c>
      <c r="K41" s="205">
        <v>1135</v>
      </c>
      <c r="L41" s="206">
        <v>30</v>
      </c>
      <c r="M41" s="206">
        <v>2</v>
      </c>
      <c r="N41" s="206">
        <v>0</v>
      </c>
      <c r="O41" s="207">
        <v>35012</v>
      </c>
      <c r="P41" s="194">
        <v>-0.22556956425569599</v>
      </c>
      <c r="Q41" s="195">
        <f>O41/V41-1</f>
        <v>-0.37229732152461548</v>
      </c>
      <c r="R41" s="141"/>
      <c r="S41" s="229">
        <f>T41+U41</f>
        <v>45210</v>
      </c>
      <c r="T41" s="230">
        <v>44370</v>
      </c>
      <c r="U41" s="230">
        <v>840</v>
      </c>
      <c r="V41" s="230">
        <v>55778</v>
      </c>
    </row>
    <row r="42" spans="1:22" ht="15" customHeight="1">
      <c r="A42" s="274"/>
      <c r="B42" s="196"/>
      <c r="C42" s="208">
        <v>23</v>
      </c>
      <c r="D42" s="209">
        <v>20</v>
      </c>
      <c r="E42" s="209">
        <v>19</v>
      </c>
      <c r="F42" s="209">
        <v>22</v>
      </c>
      <c r="G42" s="209">
        <v>23</v>
      </c>
      <c r="H42" s="209">
        <v>27</v>
      </c>
      <c r="I42" s="209">
        <v>23</v>
      </c>
      <c r="J42" s="209">
        <v>24</v>
      </c>
      <c r="K42" s="210">
        <v>22</v>
      </c>
      <c r="L42" s="211">
        <v>22</v>
      </c>
      <c r="M42" s="211">
        <v>14</v>
      </c>
      <c r="N42" s="211"/>
      <c r="O42" s="212">
        <v>22.379841197303801</v>
      </c>
      <c r="P42" s="270">
        <v>3.08123469431772</v>
      </c>
      <c r="Q42" s="270">
        <f>O42-V42</f>
        <v>-0.62015880269619927</v>
      </c>
      <c r="R42" s="269"/>
      <c r="S42" s="231">
        <v>19</v>
      </c>
      <c r="T42" s="231">
        <v>19</v>
      </c>
      <c r="U42" s="231">
        <v>19</v>
      </c>
      <c r="V42" s="231">
        <v>23</v>
      </c>
    </row>
    <row r="43" spans="1:22" ht="15" customHeight="1">
      <c r="A43" s="274" t="s">
        <v>141</v>
      </c>
      <c r="B43" s="186" t="s">
        <v>74</v>
      </c>
      <c r="C43" s="225">
        <v>560</v>
      </c>
      <c r="D43" s="226">
        <v>195</v>
      </c>
      <c r="E43" s="226">
        <v>2520</v>
      </c>
      <c r="F43" s="226">
        <v>7835</v>
      </c>
      <c r="G43" s="226">
        <v>265</v>
      </c>
      <c r="H43" s="226">
        <v>445</v>
      </c>
      <c r="I43" s="226">
        <v>2535</v>
      </c>
      <c r="J43" s="226">
        <v>2260</v>
      </c>
      <c r="K43" s="227">
        <v>625</v>
      </c>
      <c r="L43" s="228">
        <v>215</v>
      </c>
      <c r="M43" s="228">
        <v>395</v>
      </c>
      <c r="N43" s="228">
        <v>14</v>
      </c>
      <c r="O43" s="207">
        <v>17864</v>
      </c>
      <c r="P43" s="224">
        <v>0.22945629731589801</v>
      </c>
      <c r="Q43" s="195">
        <f>O43/V43-1</f>
        <v>0.39824671258609889</v>
      </c>
      <c r="R43" s="141"/>
      <c r="S43" s="229">
        <f>T43+U43</f>
        <v>14530</v>
      </c>
      <c r="T43" s="230">
        <v>13405</v>
      </c>
      <c r="U43" s="230">
        <v>1125</v>
      </c>
      <c r="V43" s="230">
        <v>12776</v>
      </c>
    </row>
    <row r="44" spans="1:22" ht="15" customHeight="1">
      <c r="A44" s="274"/>
      <c r="B44" s="196" t="s">
        <v>148</v>
      </c>
      <c r="C44" s="208">
        <v>35</v>
      </c>
      <c r="D44" s="209">
        <v>15</v>
      </c>
      <c r="E44" s="209">
        <v>25</v>
      </c>
      <c r="F44" s="209">
        <v>16</v>
      </c>
      <c r="G44" s="209">
        <v>12</v>
      </c>
      <c r="H44" s="209">
        <v>13</v>
      </c>
      <c r="I44" s="209">
        <v>15</v>
      </c>
      <c r="J44" s="209">
        <v>13.7809734513274</v>
      </c>
      <c r="K44" s="210">
        <v>14</v>
      </c>
      <c r="L44" s="211">
        <v>18</v>
      </c>
      <c r="M44" s="211">
        <v>17</v>
      </c>
      <c r="N44" s="211">
        <v>10.8571428571429</v>
      </c>
      <c r="O44" s="212">
        <v>17.269760412001801</v>
      </c>
      <c r="P44" s="270">
        <v>0.41580308233902502</v>
      </c>
      <c r="Q44" s="270">
        <f>O44-V44</f>
        <v>0.26976041200180134</v>
      </c>
      <c r="R44" s="269"/>
      <c r="S44" s="231">
        <v>17</v>
      </c>
      <c r="T44" s="231">
        <v>16</v>
      </c>
      <c r="U44" s="231">
        <v>22</v>
      </c>
      <c r="V44" s="231">
        <v>17</v>
      </c>
    </row>
    <row r="45" spans="1:22" ht="15" customHeight="1">
      <c r="A45" s="274" t="s">
        <v>142</v>
      </c>
      <c r="B45" s="186" t="s">
        <v>74</v>
      </c>
      <c r="C45" s="225">
        <v>315</v>
      </c>
      <c r="D45" s="226">
        <v>165</v>
      </c>
      <c r="E45" s="226">
        <v>3660</v>
      </c>
      <c r="F45" s="226">
        <v>4950</v>
      </c>
      <c r="G45" s="226">
        <v>360</v>
      </c>
      <c r="H45" s="226">
        <v>215</v>
      </c>
      <c r="I45" s="226">
        <v>1660</v>
      </c>
      <c r="J45" s="226">
        <v>410</v>
      </c>
      <c r="K45" s="227">
        <v>1425</v>
      </c>
      <c r="L45" s="228">
        <v>90</v>
      </c>
      <c r="M45" s="228">
        <v>830</v>
      </c>
      <c r="N45" s="228">
        <v>46</v>
      </c>
      <c r="O45" s="207">
        <v>14126</v>
      </c>
      <c r="P45" s="224">
        <v>-0.26853769676884798</v>
      </c>
      <c r="Q45" s="195">
        <f>O45/V45-1</f>
        <v>-0.19034791081561298</v>
      </c>
      <c r="R45" s="141"/>
      <c r="S45" s="229">
        <f>T45+U45</f>
        <v>19312</v>
      </c>
      <c r="T45" s="230">
        <v>17355</v>
      </c>
      <c r="U45" s="230">
        <v>1957</v>
      </c>
      <c r="V45" s="230">
        <v>17447</v>
      </c>
    </row>
    <row r="46" spans="1:22" ht="15" customHeight="1">
      <c r="A46" s="274"/>
      <c r="B46" s="217" t="s">
        <v>148</v>
      </c>
      <c r="C46" s="218">
        <v>41</v>
      </c>
      <c r="D46" s="219">
        <v>29</v>
      </c>
      <c r="E46" s="219">
        <v>31.860655737704899</v>
      </c>
      <c r="F46" s="219">
        <v>35.088888888888903</v>
      </c>
      <c r="G46" s="219">
        <v>33.8888888888889</v>
      </c>
      <c r="H46" s="219">
        <v>35</v>
      </c>
      <c r="I46" s="219">
        <v>40.385542168674696</v>
      </c>
      <c r="J46" s="219">
        <v>28.243902439024399</v>
      </c>
      <c r="K46" s="220">
        <v>37.838596491228103</v>
      </c>
      <c r="L46" s="221">
        <v>29.6666666666667</v>
      </c>
      <c r="M46" s="221">
        <v>27.921686746988001</v>
      </c>
      <c r="N46" s="221">
        <v>29.195652173913</v>
      </c>
      <c r="O46" s="222">
        <v>34.507503893529702</v>
      </c>
      <c r="P46" s="270">
        <v>-1.7027798678622199</v>
      </c>
      <c r="Q46" s="270">
        <f>O46-V46</f>
        <v>1.5075038935297016</v>
      </c>
      <c r="R46" s="269"/>
      <c r="S46" s="231">
        <v>36</v>
      </c>
      <c r="T46" s="231">
        <v>36</v>
      </c>
      <c r="U46" s="231">
        <v>36</v>
      </c>
      <c r="V46" s="231">
        <v>33</v>
      </c>
    </row>
    <row r="47" spans="1:22" ht="15" customHeight="1">
      <c r="A47" s="274" t="s">
        <v>143</v>
      </c>
      <c r="B47" s="186" t="s">
        <v>74</v>
      </c>
      <c r="C47" s="202">
        <v>1730</v>
      </c>
      <c r="D47" s="203">
        <v>12470</v>
      </c>
      <c r="E47" s="203">
        <v>3000</v>
      </c>
      <c r="F47" s="203">
        <v>940</v>
      </c>
      <c r="G47" s="203">
        <v>2920</v>
      </c>
      <c r="H47" s="203">
        <v>2340</v>
      </c>
      <c r="I47" s="203">
        <v>3810</v>
      </c>
      <c r="J47" s="204">
        <v>1240</v>
      </c>
      <c r="K47" s="205">
        <v>190</v>
      </c>
      <c r="L47" s="206">
        <v>23</v>
      </c>
      <c r="M47" s="206">
        <v>15</v>
      </c>
      <c r="N47" s="206">
        <v>295</v>
      </c>
      <c r="O47" s="207">
        <v>28973</v>
      </c>
      <c r="P47" s="194">
        <v>2.35253416363945E-3</v>
      </c>
      <c r="Q47" s="195">
        <f>O47/V47-1</f>
        <v>-0.10189088654680722</v>
      </c>
      <c r="R47" s="141"/>
      <c r="S47" s="229">
        <f>T47+U47</f>
        <v>28905</v>
      </c>
      <c r="T47" s="230">
        <v>28350</v>
      </c>
      <c r="U47" s="230">
        <v>555</v>
      </c>
      <c r="V47" s="230">
        <v>32260</v>
      </c>
    </row>
    <row r="48" spans="1:22" ht="15" customHeight="1">
      <c r="A48" s="274"/>
      <c r="B48" s="196"/>
      <c r="C48" s="208">
        <v>84</v>
      </c>
      <c r="D48" s="209">
        <v>85.904570970328805</v>
      </c>
      <c r="E48" s="209">
        <v>81.06</v>
      </c>
      <c r="F48" s="209">
        <v>87.448936170212804</v>
      </c>
      <c r="G48" s="209">
        <v>73.25</v>
      </c>
      <c r="H48" s="209">
        <v>97.328205128205099</v>
      </c>
      <c r="I48" s="209">
        <v>90.617322834645705</v>
      </c>
      <c r="J48" s="209">
        <v>100.45</v>
      </c>
      <c r="K48" s="210">
        <v>78.026315789473699</v>
      </c>
      <c r="L48" s="211">
        <v>82.608695652173907</v>
      </c>
      <c r="M48" s="211">
        <v>80</v>
      </c>
      <c r="N48" s="211">
        <v>87.881355932203405</v>
      </c>
      <c r="O48" s="212">
        <v>86.191626686915399</v>
      </c>
      <c r="P48" s="270">
        <v>-15.8618242731261</v>
      </c>
      <c r="Q48" s="270">
        <f>O48-V48</f>
        <v>0.19162668691539864</v>
      </c>
      <c r="R48" s="269"/>
      <c r="S48" s="232">
        <v>102</v>
      </c>
      <c r="T48" s="232">
        <v>103</v>
      </c>
      <c r="U48" s="232">
        <v>87</v>
      </c>
      <c r="V48" s="232">
        <v>86</v>
      </c>
    </row>
    <row r="49" spans="1:17" ht="18.75" customHeight="1">
      <c r="A49" s="176" t="s">
        <v>75</v>
      </c>
      <c r="B49" s="170"/>
      <c r="C49" s="171"/>
      <c r="D49" s="171"/>
      <c r="E49" s="171"/>
      <c r="F49" s="171"/>
      <c r="G49" s="171"/>
      <c r="H49" s="171"/>
      <c r="I49" s="171"/>
      <c r="J49" s="171"/>
      <c r="K49" s="172"/>
      <c r="L49" s="172"/>
      <c r="M49" s="172"/>
      <c r="N49" s="172"/>
      <c r="O49" s="173"/>
      <c r="P49" s="174"/>
      <c r="Q49" s="174"/>
    </row>
    <row r="50" spans="1:17" ht="11.15" customHeight="1">
      <c r="A50" s="176" t="s">
        <v>145</v>
      </c>
    </row>
    <row r="51" spans="1:17" ht="16.5" customHeight="1">
      <c r="A51" s="177" t="s">
        <v>146</v>
      </c>
    </row>
    <row r="52" spans="1:17" ht="15" customHeight="1">
      <c r="A52" s="177" t="s">
        <v>147</v>
      </c>
      <c r="O52" s="129"/>
    </row>
    <row r="53" spans="1:17" ht="13.5" customHeight="1"/>
    <row r="54" spans="1:17" ht="15" customHeight="1"/>
    <row r="55" spans="1:17" ht="13.5" customHeight="1"/>
    <row r="56" spans="1:17" ht="15" customHeight="1"/>
    <row r="57" spans="1:17" ht="13.5" customHeight="1"/>
    <row r="58" spans="1:17" ht="13.5" customHeight="1"/>
    <row r="59" spans="1:17" ht="13.5" customHeight="1"/>
    <row r="60" spans="1:17" ht="13.5" customHeight="1"/>
    <row r="61" spans="1:17" ht="13.5" customHeight="1"/>
    <row r="62" spans="1:17" ht="14.25" customHeight="1"/>
    <row r="63" spans="1:17" ht="19.5" customHeight="1"/>
    <row r="74" ht="13.4" customHeight="1"/>
  </sheetData>
  <sheetProtection selectLockedCells="1" selectUnlockedCells="1"/>
  <mergeCells count="18">
    <mergeCell ref="A45:A46"/>
    <mergeCell ref="A47:A48"/>
    <mergeCell ref="A35:A36"/>
    <mergeCell ref="A37:A38"/>
    <mergeCell ref="A39:A40"/>
    <mergeCell ref="A41:A42"/>
    <mergeCell ref="A43:A44"/>
    <mergeCell ref="A33:A34"/>
    <mergeCell ref="A27:A28"/>
    <mergeCell ref="A29:A30"/>
    <mergeCell ref="A1:M1"/>
    <mergeCell ref="A15:A16"/>
    <mergeCell ref="A17:A18"/>
    <mergeCell ref="A19:A20"/>
    <mergeCell ref="A21:A22"/>
    <mergeCell ref="A25:A26"/>
    <mergeCell ref="A23:A24"/>
    <mergeCell ref="A31:A32"/>
  </mergeCells>
  <pageMargins left="0.74803149606299213" right="0.74803149606299213" top="0.98425196850393704" bottom="0.98425196850393704" header="0.51181102362204722" footer="0.51181102362204722"/>
  <pageSetup paperSize="9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5"/>
  <sheetViews>
    <sheetView showGridLines="0" topLeftCell="B4" zoomScale="108" zoomScaleNormal="108" workbookViewId="0">
      <selection activeCell="I8" sqref="I8"/>
    </sheetView>
  </sheetViews>
  <sheetFormatPr baseColWidth="10" defaultColWidth="11" defaultRowHeight="16"/>
  <cols>
    <col min="1" max="1" width="11.453125" style="158" customWidth="1"/>
    <col min="2" max="2" width="10.453125" style="158" customWidth="1"/>
    <col min="3" max="4" width="11.1796875" style="158" customWidth="1"/>
    <col min="5" max="5" width="10.81640625" style="158" customWidth="1"/>
    <col min="6" max="6" width="13.453125" style="112" customWidth="1"/>
    <col min="7" max="10" width="11" style="112" customWidth="1"/>
    <col min="11" max="11" width="12" style="112" customWidth="1"/>
    <col min="12" max="13" width="11.453125" style="112" customWidth="1"/>
    <col min="14" max="16384" width="11" style="112"/>
  </cols>
  <sheetData>
    <row r="6" spans="1:11" s="31" customFormat="1" ht="18.5">
      <c r="A6" s="147"/>
      <c r="B6" s="147"/>
      <c r="C6" s="148"/>
      <c r="D6" s="148"/>
      <c r="E6" s="148"/>
    </row>
    <row r="7" spans="1:11" s="31" customFormat="1" ht="18.5">
      <c r="A7" s="147" t="s">
        <v>76</v>
      </c>
      <c r="B7" s="147"/>
      <c r="C7" s="148"/>
      <c r="D7" s="148"/>
      <c r="E7" s="148"/>
    </row>
    <row r="9" spans="1:11" s="32" customFormat="1" ht="18.5">
      <c r="A9" s="285" t="s">
        <v>77</v>
      </c>
      <c r="B9" s="285"/>
      <c r="C9" s="285"/>
      <c r="D9" s="285"/>
      <c r="E9" s="285"/>
      <c r="F9" s="142"/>
      <c r="H9" s="33"/>
    </row>
    <row r="10" spans="1:11" s="32" customFormat="1" ht="12.75" customHeight="1" thickBot="1">
      <c r="A10" s="149"/>
      <c r="B10" s="149"/>
      <c r="C10" s="150"/>
      <c r="D10" s="150"/>
      <c r="E10" s="149"/>
    </row>
    <row r="11" spans="1:11" s="32" customFormat="1" ht="14.9" customHeight="1" thickTop="1">
      <c r="A11" s="277" t="s">
        <v>90</v>
      </c>
      <c r="B11" s="287" t="s">
        <v>151</v>
      </c>
      <c r="C11" s="289" t="s">
        <v>110</v>
      </c>
      <c r="D11" s="289" t="s">
        <v>152</v>
      </c>
      <c r="E11" s="290" t="s">
        <v>153</v>
      </c>
      <c r="F11" s="38"/>
      <c r="G11" s="38"/>
      <c r="H11" s="38"/>
      <c r="I11" s="38"/>
      <c r="J11" s="38"/>
      <c r="K11" s="38"/>
    </row>
    <row r="12" spans="1:11" s="32" customFormat="1" ht="13" thickBot="1">
      <c r="A12" s="278"/>
      <c r="B12" s="288"/>
      <c r="C12" s="282"/>
      <c r="D12" s="282"/>
      <c r="E12" s="291"/>
      <c r="F12" s="38"/>
      <c r="G12" s="286"/>
      <c r="H12" s="286"/>
      <c r="I12" s="286"/>
      <c r="J12" s="38"/>
      <c r="K12" s="38"/>
    </row>
    <row r="13" spans="1:11" s="32" customFormat="1" ht="13" thickTop="1">
      <c r="A13" s="159" t="s">
        <v>78</v>
      </c>
      <c r="B13" s="100">
        <v>228.61</v>
      </c>
      <c r="C13" s="100">
        <v>234.72</v>
      </c>
      <c r="D13" s="100">
        <v>219.18</v>
      </c>
      <c r="E13" s="101">
        <f t="shared" ref="E13:E24" si="0">D13/C13-1</f>
        <v>-6.6206543967280096E-2</v>
      </c>
      <c r="F13" s="233"/>
      <c r="G13" s="38"/>
      <c r="H13" s="38"/>
      <c r="I13" s="38"/>
      <c r="J13" s="38"/>
      <c r="K13" s="38"/>
    </row>
    <row r="14" spans="1:11" s="32" customFormat="1" ht="12.5">
      <c r="A14" s="160" t="s">
        <v>79</v>
      </c>
      <c r="B14" s="102">
        <v>229.35</v>
      </c>
      <c r="C14" s="102">
        <v>227.24</v>
      </c>
      <c r="D14" s="102">
        <v>208.43</v>
      </c>
      <c r="E14" s="103">
        <f t="shared" si="0"/>
        <v>-8.2775919732441472E-2</v>
      </c>
      <c r="F14" s="233"/>
      <c r="G14" s="38"/>
      <c r="H14" s="38"/>
      <c r="I14" s="38"/>
      <c r="J14" s="38"/>
      <c r="K14" s="38"/>
    </row>
    <row r="15" spans="1:11" s="32" customFormat="1" ht="12.5">
      <c r="A15" s="160" t="s">
        <v>80</v>
      </c>
      <c r="B15" s="102">
        <v>232.39</v>
      </c>
      <c r="C15" s="102">
        <v>227.71</v>
      </c>
      <c r="D15" s="102">
        <v>206.45</v>
      </c>
      <c r="E15" s="103">
        <f t="shared" si="0"/>
        <v>-9.33643669579729E-2</v>
      </c>
      <c r="F15" s="233"/>
      <c r="G15" s="38"/>
      <c r="H15" s="38"/>
      <c r="I15" s="38"/>
      <c r="J15" s="38"/>
      <c r="K15" s="38"/>
    </row>
    <row r="16" spans="1:11" s="32" customFormat="1" ht="12.5">
      <c r="A16" s="160" t="s">
        <v>81</v>
      </c>
      <c r="B16" s="102">
        <v>257.56</v>
      </c>
      <c r="C16" s="102">
        <v>229.21</v>
      </c>
      <c r="D16" s="102"/>
      <c r="E16" s="103">
        <f t="shared" si="0"/>
        <v>-1</v>
      </c>
      <c r="F16" s="38"/>
      <c r="G16" s="38"/>
      <c r="H16" s="38"/>
      <c r="I16" s="38"/>
      <c r="J16" s="38"/>
      <c r="K16" s="38"/>
    </row>
    <row r="17" spans="1:13" s="32" customFormat="1" ht="12.5">
      <c r="A17" s="160" t="s">
        <v>82</v>
      </c>
      <c r="B17" s="102">
        <v>244.26</v>
      </c>
      <c r="C17" s="102">
        <v>221.19</v>
      </c>
      <c r="D17" s="102"/>
      <c r="E17" s="103">
        <f t="shared" si="0"/>
        <v>-1</v>
      </c>
      <c r="F17" s="38"/>
      <c r="G17" s="38"/>
      <c r="H17" s="38"/>
      <c r="I17" s="38"/>
      <c r="J17" s="38"/>
      <c r="K17" s="38"/>
    </row>
    <row r="18" spans="1:13" s="32" customFormat="1" ht="12.5">
      <c r="A18" s="160" t="s">
        <v>83</v>
      </c>
      <c r="B18" s="102">
        <v>232.1</v>
      </c>
      <c r="C18" s="102">
        <v>202.75</v>
      </c>
      <c r="D18" s="102"/>
      <c r="E18" s="103">
        <f t="shared" si="0"/>
        <v>-1</v>
      </c>
      <c r="F18" s="38"/>
      <c r="G18" s="38"/>
      <c r="H18" s="38"/>
      <c r="I18" s="38"/>
      <c r="J18" s="38"/>
      <c r="K18" s="38"/>
    </row>
    <row r="19" spans="1:13" s="34" customFormat="1" ht="13" customHeight="1">
      <c r="A19" s="160" t="s">
        <v>84</v>
      </c>
      <c r="B19" s="102">
        <v>237.21</v>
      </c>
      <c r="C19" s="102">
        <v>211.66</v>
      </c>
      <c r="D19" s="102"/>
      <c r="E19" s="103">
        <f t="shared" si="0"/>
        <v>-1</v>
      </c>
      <c r="F19" s="39"/>
      <c r="G19" s="39"/>
      <c r="H19" s="39"/>
      <c r="I19" s="39"/>
      <c r="J19" s="39"/>
      <c r="K19" s="39"/>
    </row>
    <row r="20" spans="1:13" s="32" customFormat="1" ht="13" customHeight="1">
      <c r="A20" s="160" t="s">
        <v>85</v>
      </c>
      <c r="B20" s="102">
        <v>233.22</v>
      </c>
      <c r="C20" s="102">
        <v>197.57</v>
      </c>
      <c r="D20" s="102"/>
      <c r="E20" s="103">
        <f t="shared" si="0"/>
        <v>-1</v>
      </c>
      <c r="F20" s="38"/>
      <c r="G20" s="38"/>
      <c r="H20" s="38"/>
      <c r="I20" s="38"/>
      <c r="J20" s="38"/>
      <c r="K20" s="38"/>
    </row>
    <row r="21" spans="1:13" s="32" customFormat="1" ht="13" customHeight="1">
      <c r="A21" s="160" t="s">
        <v>86</v>
      </c>
      <c r="B21" s="102">
        <v>243.24</v>
      </c>
      <c r="C21" s="102">
        <v>176.06</v>
      </c>
      <c r="D21" s="102"/>
      <c r="E21" s="103">
        <f t="shared" si="0"/>
        <v>-1</v>
      </c>
      <c r="F21" s="38"/>
      <c r="G21" s="38"/>
      <c r="H21" s="38"/>
      <c r="I21" s="38"/>
      <c r="J21" s="38"/>
      <c r="K21" s="38"/>
      <c r="M21" s="128"/>
    </row>
    <row r="22" spans="1:13" s="32" customFormat="1" ht="13" customHeight="1">
      <c r="A22" s="160" t="s">
        <v>87</v>
      </c>
      <c r="B22" s="102">
        <v>246.17</v>
      </c>
      <c r="C22" s="102">
        <v>194.6</v>
      </c>
      <c r="D22" s="102"/>
      <c r="E22" s="103">
        <f t="shared" si="0"/>
        <v>-1</v>
      </c>
      <c r="F22" s="38"/>
      <c r="G22" s="38"/>
      <c r="H22" s="38"/>
      <c r="I22" s="38"/>
      <c r="J22" s="38"/>
      <c r="K22" s="38"/>
    </row>
    <row r="23" spans="1:13" s="32" customFormat="1" ht="13" customHeight="1">
      <c r="A23" s="160" t="s">
        <v>88</v>
      </c>
      <c r="B23" s="102">
        <v>259.58999999999997</v>
      </c>
      <c r="C23" s="102">
        <v>226.39</v>
      </c>
      <c r="D23" s="102"/>
      <c r="E23" s="103">
        <f t="shared" si="0"/>
        <v>-1</v>
      </c>
      <c r="F23" s="233"/>
      <c r="G23" s="38"/>
      <c r="H23" s="38"/>
      <c r="I23" s="38"/>
      <c r="J23" s="38"/>
      <c r="K23" s="38"/>
    </row>
    <row r="24" spans="1:13" s="32" customFormat="1" ht="13" customHeight="1" thickBot="1">
      <c r="A24" s="161" t="s">
        <v>89</v>
      </c>
      <c r="B24" s="104">
        <v>242.59</v>
      </c>
      <c r="C24" s="104">
        <v>230.27</v>
      </c>
      <c r="D24" s="104"/>
      <c r="E24" s="105">
        <f t="shared" si="0"/>
        <v>-1</v>
      </c>
      <c r="F24" s="38"/>
      <c r="G24" s="38"/>
      <c r="H24" s="38"/>
      <c r="I24" s="38"/>
      <c r="J24" s="38"/>
      <c r="K24" s="38"/>
    </row>
    <row r="25" spans="1:13" ht="16.5" thickTop="1">
      <c r="A25" s="152" t="s">
        <v>154</v>
      </c>
      <c r="B25" s="151"/>
      <c r="C25" s="152"/>
      <c r="D25" s="152"/>
      <c r="E25" s="152"/>
      <c r="F25" s="40"/>
      <c r="G25" s="40"/>
      <c r="H25" s="40"/>
      <c r="I25" s="40"/>
      <c r="J25" s="40"/>
      <c r="K25" s="40"/>
    </row>
    <row r="26" spans="1:13">
      <c r="A26" s="152"/>
      <c r="B26" s="152"/>
      <c r="C26" s="152"/>
      <c r="D26" s="152"/>
      <c r="E26" s="152"/>
      <c r="F26" s="40"/>
      <c r="G26" s="40" t="s">
        <v>154</v>
      </c>
      <c r="H26" s="40"/>
      <c r="I26" s="40"/>
      <c r="J26" s="40"/>
      <c r="K26" s="40"/>
    </row>
    <row r="27" spans="1:13">
      <c r="A27" s="152"/>
      <c r="B27" s="152"/>
      <c r="C27" s="152"/>
      <c r="D27" s="152"/>
      <c r="E27" s="152"/>
      <c r="F27" s="40"/>
      <c r="G27" s="40"/>
      <c r="H27" s="40"/>
      <c r="I27" s="40"/>
      <c r="J27" s="40"/>
      <c r="K27" s="40"/>
    </row>
    <row r="28" spans="1:13" ht="18.5">
      <c r="A28" s="285" t="s">
        <v>112</v>
      </c>
      <c r="B28" s="285"/>
      <c r="C28" s="285"/>
      <c r="D28" s="285"/>
      <c r="E28" s="285"/>
      <c r="F28" s="40"/>
      <c r="G28" s="40"/>
      <c r="H28" s="40"/>
      <c r="I28" s="40"/>
      <c r="J28" s="40"/>
      <c r="K28" s="40"/>
    </row>
    <row r="29" spans="1:13" ht="14" thickBot="1">
      <c r="A29" s="153"/>
      <c r="B29" s="153"/>
      <c r="C29" s="151"/>
      <c r="D29" s="151"/>
      <c r="E29" s="153"/>
      <c r="F29" s="40"/>
      <c r="G29" s="40"/>
      <c r="H29" s="40"/>
      <c r="I29" s="40"/>
      <c r="J29" s="40"/>
      <c r="K29" s="40"/>
    </row>
    <row r="30" spans="1:13" ht="14.9" customHeight="1" thickTop="1">
      <c r="A30" s="277" t="s">
        <v>90</v>
      </c>
      <c r="B30" s="287" t="s">
        <v>151</v>
      </c>
      <c r="C30" s="289" t="s">
        <v>110</v>
      </c>
      <c r="D30" s="289" t="s">
        <v>152</v>
      </c>
      <c r="E30" s="290" t="s">
        <v>153</v>
      </c>
      <c r="F30" s="40"/>
      <c r="G30" s="40"/>
      <c r="H30" s="40"/>
      <c r="I30" s="40"/>
      <c r="J30" s="40"/>
      <c r="K30" s="40"/>
    </row>
    <row r="31" spans="1:13" ht="13" thickBot="1">
      <c r="A31" s="278"/>
      <c r="B31" s="288"/>
      <c r="C31" s="282"/>
      <c r="D31" s="282"/>
      <c r="E31" s="291"/>
      <c r="F31" s="40"/>
      <c r="G31" s="40"/>
      <c r="H31" s="40"/>
      <c r="I31" s="40"/>
      <c r="J31" s="40"/>
      <c r="K31" s="40"/>
    </row>
    <row r="32" spans="1:13" ht="14" thickTop="1">
      <c r="A32" s="159" t="s">
        <v>78</v>
      </c>
      <c r="B32" s="100">
        <v>340.68</v>
      </c>
      <c r="C32" s="100">
        <v>369.7</v>
      </c>
      <c r="D32" s="100">
        <v>297.94</v>
      </c>
      <c r="E32" s="101">
        <f t="shared" ref="E32:E43" si="1">D32/C32-1</f>
        <v>-0.19410332702190969</v>
      </c>
      <c r="F32" s="41"/>
      <c r="G32" s="40"/>
      <c r="H32" s="40"/>
      <c r="I32" s="40"/>
      <c r="J32" s="40"/>
      <c r="K32" s="40"/>
    </row>
    <row r="33" spans="1:13" ht="13.5">
      <c r="A33" s="160" t="s">
        <v>79</v>
      </c>
      <c r="B33" s="102">
        <v>368.33</v>
      </c>
      <c r="C33" s="102">
        <v>426.25</v>
      </c>
      <c r="D33" s="102">
        <v>270</v>
      </c>
      <c r="E33" s="103">
        <f t="shared" si="1"/>
        <v>-0.36656891495601174</v>
      </c>
      <c r="F33" s="41"/>
      <c r="G33" s="40"/>
      <c r="H33" s="40"/>
      <c r="I33" s="40"/>
      <c r="J33" s="40"/>
      <c r="K33" s="40"/>
    </row>
    <row r="34" spans="1:13" ht="13.5">
      <c r="A34" s="160" t="s">
        <v>80</v>
      </c>
      <c r="B34" s="102">
        <v>357.56</v>
      </c>
      <c r="C34" s="102">
        <v>389.75</v>
      </c>
      <c r="D34" s="102"/>
      <c r="E34" s="103">
        <f t="shared" si="1"/>
        <v>-1</v>
      </c>
      <c r="F34" s="41"/>
      <c r="G34" s="40"/>
      <c r="H34" s="40"/>
      <c r="I34" s="40"/>
      <c r="J34" s="40"/>
      <c r="K34" s="40"/>
    </row>
    <row r="35" spans="1:13" ht="13.5">
      <c r="A35" s="160" t="s">
        <v>81</v>
      </c>
      <c r="B35" s="102">
        <v>380.64</v>
      </c>
      <c r="C35" s="102">
        <v>392.67</v>
      </c>
      <c r="D35" s="102"/>
      <c r="E35" s="103">
        <f t="shared" si="1"/>
        <v>-1</v>
      </c>
      <c r="F35" s="41"/>
      <c r="G35" s="40"/>
      <c r="H35" s="40"/>
      <c r="I35" s="40"/>
      <c r="J35" s="40"/>
      <c r="K35" s="40"/>
    </row>
    <row r="36" spans="1:13" ht="13.5">
      <c r="A36" s="160" t="s">
        <v>82</v>
      </c>
      <c r="B36" s="102">
        <v>377.84</v>
      </c>
      <c r="C36" s="102">
        <v>376.92</v>
      </c>
      <c r="D36" s="102"/>
      <c r="E36" s="103">
        <f t="shared" si="1"/>
        <v>-1</v>
      </c>
      <c r="F36" s="41"/>
      <c r="G36" s="40"/>
      <c r="H36" s="40"/>
      <c r="I36" s="40"/>
      <c r="J36" s="40"/>
      <c r="K36" s="40"/>
    </row>
    <row r="37" spans="1:13" ht="13.5">
      <c r="A37" s="160" t="s">
        <v>83</v>
      </c>
      <c r="B37" s="102">
        <v>369.88</v>
      </c>
      <c r="C37" s="102">
        <v>358.67</v>
      </c>
      <c r="D37" s="102"/>
      <c r="E37" s="103">
        <f t="shared" si="1"/>
        <v>-1</v>
      </c>
      <c r="F37" s="41"/>
      <c r="G37" s="40"/>
      <c r="H37" s="40"/>
      <c r="I37" s="40"/>
      <c r="J37" s="40"/>
      <c r="K37" s="40"/>
    </row>
    <row r="38" spans="1:13" ht="13.5">
      <c r="A38" s="160" t="s">
        <v>84</v>
      </c>
      <c r="B38" s="102">
        <v>386.26</v>
      </c>
      <c r="C38" s="102">
        <v>357.4</v>
      </c>
      <c r="D38" s="102"/>
      <c r="E38" s="103">
        <f t="shared" si="1"/>
        <v>-1</v>
      </c>
      <c r="F38" s="41"/>
      <c r="G38" s="40"/>
      <c r="H38" s="40"/>
      <c r="I38" s="40"/>
      <c r="J38" s="40"/>
      <c r="K38" s="40"/>
    </row>
    <row r="39" spans="1:13" ht="13.5">
      <c r="A39" s="160" t="s">
        <v>85</v>
      </c>
      <c r="B39" s="102">
        <v>358.34</v>
      </c>
      <c r="C39" s="102">
        <v>349.38</v>
      </c>
      <c r="D39" s="102"/>
      <c r="E39" s="103">
        <f t="shared" si="1"/>
        <v>-1</v>
      </c>
      <c r="F39" s="41"/>
      <c r="G39" s="40"/>
      <c r="H39" s="40"/>
      <c r="I39" s="40"/>
      <c r="J39" s="40"/>
      <c r="K39" s="40"/>
    </row>
    <row r="40" spans="1:13" ht="13.5">
      <c r="A40" s="160" t="s">
        <v>86</v>
      </c>
      <c r="B40" s="102">
        <v>346.73</v>
      </c>
      <c r="C40" s="102">
        <v>320.5</v>
      </c>
      <c r="D40" s="102"/>
      <c r="E40" s="103">
        <f t="shared" si="1"/>
        <v>-1</v>
      </c>
      <c r="F40" s="41"/>
      <c r="G40" s="40"/>
      <c r="H40" s="40"/>
      <c r="I40" s="40"/>
      <c r="J40" s="40"/>
      <c r="K40" s="40"/>
    </row>
    <row r="41" spans="1:13" ht="13.5">
      <c r="A41" s="160" t="s">
        <v>87</v>
      </c>
      <c r="B41" s="102">
        <v>340.75</v>
      </c>
      <c r="C41" s="102">
        <v>312.5</v>
      </c>
      <c r="D41" s="102"/>
      <c r="E41" s="103">
        <f t="shared" si="1"/>
        <v>-1</v>
      </c>
      <c r="F41" s="41"/>
      <c r="G41" s="40"/>
      <c r="H41" s="40"/>
      <c r="I41" s="40"/>
      <c r="J41" s="40"/>
      <c r="K41" s="40"/>
    </row>
    <row r="42" spans="1:13" ht="13.5">
      <c r="A42" s="160" t="s">
        <v>88</v>
      </c>
      <c r="B42" s="102">
        <v>347.96</v>
      </c>
      <c r="C42" s="102">
        <v>332.5</v>
      </c>
      <c r="D42" s="102"/>
      <c r="E42" s="103">
        <f t="shared" si="1"/>
        <v>-1</v>
      </c>
      <c r="F42" s="234"/>
      <c r="G42" s="40"/>
      <c r="H42" s="40"/>
      <c r="I42" s="40"/>
      <c r="J42" s="40"/>
      <c r="K42" s="40"/>
    </row>
    <row r="43" spans="1:13" ht="14" thickBot="1">
      <c r="A43" s="161" t="s">
        <v>89</v>
      </c>
      <c r="B43" s="104">
        <v>354.57</v>
      </c>
      <c r="C43" s="104">
        <v>314.45</v>
      </c>
      <c r="D43" s="104"/>
      <c r="E43" s="105">
        <f t="shared" si="1"/>
        <v>-1</v>
      </c>
      <c r="F43" s="41"/>
      <c r="G43" s="40"/>
      <c r="H43" s="40"/>
      <c r="I43" s="40"/>
      <c r="J43" s="40"/>
      <c r="K43" s="40"/>
    </row>
    <row r="44" spans="1:13" ht="16.5" thickTop="1">
      <c r="A44" s="152" t="s">
        <v>155</v>
      </c>
      <c r="B44" s="152"/>
      <c r="C44" s="152"/>
      <c r="D44" s="152"/>
      <c r="E44" s="152"/>
      <c r="F44" s="40"/>
      <c r="G44" s="40" t="s">
        <v>154</v>
      </c>
      <c r="H44" s="40"/>
      <c r="I44" s="40"/>
      <c r="J44" s="40"/>
      <c r="K44" s="40"/>
    </row>
    <row r="45" spans="1:13">
      <c r="A45" s="152"/>
      <c r="B45" s="154"/>
      <c r="C45" s="154"/>
      <c r="D45" s="154"/>
      <c r="E45" s="152"/>
      <c r="F45" s="40"/>
      <c r="G45" s="40"/>
      <c r="H45" s="40"/>
      <c r="I45" s="40"/>
      <c r="J45" s="40"/>
      <c r="K45" s="40"/>
    </row>
    <row r="46" spans="1:13" ht="15.75" customHeight="1">
      <c r="A46" s="152"/>
      <c r="B46" s="152"/>
      <c r="C46" s="155"/>
      <c r="D46" s="155"/>
      <c r="E46" s="155"/>
      <c r="F46" s="42"/>
      <c r="G46" s="42"/>
      <c r="H46" s="42"/>
      <c r="I46" s="42"/>
      <c r="J46" s="42"/>
      <c r="K46" s="42"/>
      <c r="L46" s="35"/>
      <c r="M46" s="35"/>
    </row>
    <row r="47" spans="1:13" s="32" customFormat="1" ht="17.5">
      <c r="A47" s="162" t="s">
        <v>91</v>
      </c>
      <c r="B47" s="156"/>
      <c r="C47" s="157"/>
      <c r="D47" s="157"/>
      <c r="E47" s="157"/>
      <c r="F47" s="43"/>
      <c r="G47" s="38"/>
      <c r="H47" s="38"/>
      <c r="I47" s="38"/>
      <c r="J47" s="38"/>
      <c r="K47" s="43"/>
      <c r="L47" s="36"/>
    </row>
    <row r="48" spans="1:13" s="32" customFormat="1" ht="12.75" customHeight="1" thickBot="1">
      <c r="A48" s="153"/>
      <c r="B48" s="153"/>
      <c r="C48" s="151"/>
      <c r="D48" s="151"/>
      <c r="E48" s="153"/>
      <c r="F48" s="276"/>
      <c r="G48" s="276"/>
      <c r="H48" s="276"/>
      <c r="I48" s="276"/>
      <c r="J48" s="276"/>
      <c r="K48" s="276"/>
      <c r="L48" s="37"/>
      <c r="M48" s="37"/>
    </row>
    <row r="49" spans="1:11" s="32" customFormat="1" ht="14.9" customHeight="1" thickTop="1">
      <c r="A49" s="277" t="s">
        <v>92</v>
      </c>
      <c r="B49" s="279" t="s">
        <v>151</v>
      </c>
      <c r="C49" s="281" t="s">
        <v>110</v>
      </c>
      <c r="D49" s="281" t="s">
        <v>152</v>
      </c>
      <c r="E49" s="283" t="s">
        <v>153</v>
      </c>
      <c r="F49" s="38"/>
      <c r="G49" s="38"/>
      <c r="H49" s="38"/>
      <c r="I49" s="38"/>
      <c r="J49" s="38"/>
      <c r="K49" s="38"/>
    </row>
    <row r="50" spans="1:11" s="32" customFormat="1" ht="10.5" thickBot="1">
      <c r="A50" s="278"/>
      <c r="B50" s="280"/>
      <c r="C50" s="282"/>
      <c r="D50" s="282"/>
      <c r="E50" s="284"/>
      <c r="F50" s="38"/>
      <c r="G50" s="38"/>
      <c r="H50" s="38"/>
      <c r="I50" s="38"/>
      <c r="J50" s="38"/>
      <c r="K50" s="38"/>
    </row>
    <row r="51" spans="1:11" s="32" customFormat="1" ht="13" thickTop="1">
      <c r="A51" s="163" t="s">
        <v>78</v>
      </c>
      <c r="B51" s="44">
        <v>232.24</v>
      </c>
      <c r="C51" s="44">
        <v>238.38</v>
      </c>
      <c r="D51" s="44">
        <v>211.89</v>
      </c>
      <c r="E51" s="45">
        <f>D51/C51-1</f>
        <v>-0.11112509438711304</v>
      </c>
      <c r="F51" s="38"/>
      <c r="G51" s="38"/>
      <c r="H51" s="38"/>
      <c r="I51" s="38"/>
      <c r="J51" s="38"/>
      <c r="K51" s="38"/>
    </row>
    <row r="52" spans="1:11" s="32" customFormat="1" ht="12.5">
      <c r="A52" s="164" t="s">
        <v>79</v>
      </c>
      <c r="B52" s="46">
        <v>236.83</v>
      </c>
      <c r="C52" s="46">
        <v>230.25</v>
      </c>
      <c r="D52" s="46">
        <v>204.28</v>
      </c>
      <c r="E52" s="47">
        <f t="shared" ref="E52:E62" si="2">D52/C52-1</f>
        <v>-0.11279044516829528</v>
      </c>
      <c r="F52" s="38"/>
      <c r="G52" s="38"/>
      <c r="H52" s="38"/>
      <c r="I52" s="38"/>
      <c r="J52" s="38"/>
      <c r="K52" s="38"/>
    </row>
    <row r="53" spans="1:11" s="32" customFormat="1" ht="12.5">
      <c r="A53" s="164" t="s">
        <v>80</v>
      </c>
      <c r="B53" s="46">
        <v>223.87</v>
      </c>
      <c r="C53" s="46">
        <v>214.74</v>
      </c>
      <c r="D53" s="46"/>
      <c r="E53" s="47">
        <f t="shared" si="2"/>
        <v>-1</v>
      </c>
      <c r="F53" s="38"/>
      <c r="G53" s="38"/>
      <c r="H53" s="38"/>
      <c r="I53" s="38"/>
      <c r="J53" s="38"/>
      <c r="K53" s="38"/>
    </row>
    <row r="54" spans="1:11" s="32" customFormat="1" ht="12.5">
      <c r="A54" s="164" t="s">
        <v>81</v>
      </c>
      <c r="B54" s="46">
        <v>231.34</v>
      </c>
      <c r="C54" s="46">
        <v>204.21</v>
      </c>
      <c r="D54" s="46"/>
      <c r="E54" s="47">
        <f t="shared" si="2"/>
        <v>-1</v>
      </c>
      <c r="F54" s="38"/>
      <c r="G54" s="38"/>
      <c r="H54" s="38"/>
      <c r="I54" s="38"/>
      <c r="J54" s="38"/>
      <c r="K54" s="38"/>
    </row>
    <row r="55" spans="1:11" s="32" customFormat="1" ht="12.5">
      <c r="A55" s="164" t="s">
        <v>82</v>
      </c>
      <c r="B55" s="46">
        <v>229.32</v>
      </c>
      <c r="C55" s="46">
        <v>205.45</v>
      </c>
      <c r="D55" s="46"/>
      <c r="E55" s="47">
        <f t="shared" si="2"/>
        <v>-1</v>
      </c>
      <c r="F55" s="38"/>
      <c r="G55" s="38"/>
      <c r="H55" s="38"/>
      <c r="I55" s="38"/>
      <c r="J55" s="38"/>
      <c r="K55" s="38"/>
    </row>
    <row r="56" spans="1:11" s="32" customFormat="1" ht="12.5">
      <c r="A56" s="164" t="s">
        <v>83</v>
      </c>
      <c r="B56" s="46">
        <v>229.1</v>
      </c>
      <c r="C56" s="46">
        <v>200.19</v>
      </c>
      <c r="D56" s="46"/>
      <c r="E56" s="47">
        <f t="shared" si="2"/>
        <v>-1</v>
      </c>
      <c r="F56" s="38"/>
      <c r="G56" s="38"/>
      <c r="H56" s="38"/>
      <c r="I56" s="38"/>
      <c r="J56" s="38"/>
      <c r="K56" s="38"/>
    </row>
    <row r="57" spans="1:11" s="34" customFormat="1" ht="13" customHeight="1">
      <c r="A57" s="164" t="s">
        <v>84</v>
      </c>
      <c r="B57" s="46">
        <v>223.87</v>
      </c>
      <c r="C57" s="46">
        <v>192.21</v>
      </c>
      <c r="D57" s="46"/>
      <c r="E57" s="47">
        <f t="shared" si="2"/>
        <v>-1</v>
      </c>
      <c r="F57" s="39"/>
      <c r="G57" s="39"/>
      <c r="H57" s="39"/>
      <c r="I57" s="39"/>
      <c r="J57" s="39"/>
      <c r="K57" s="39"/>
    </row>
    <row r="58" spans="1:11" s="32" customFormat="1" ht="13" customHeight="1">
      <c r="A58" s="164" t="s">
        <v>85</v>
      </c>
      <c r="B58" s="46">
        <v>225.87</v>
      </c>
      <c r="C58" s="46">
        <v>177.34</v>
      </c>
      <c r="D58" s="46"/>
      <c r="E58" s="47">
        <f t="shared" si="2"/>
        <v>-1</v>
      </c>
      <c r="F58" s="38"/>
      <c r="G58" s="38"/>
      <c r="H58" s="38"/>
      <c r="I58" s="38"/>
      <c r="J58" s="38"/>
      <c r="K58" s="38"/>
    </row>
    <row r="59" spans="1:11" s="32" customFormat="1" ht="13" customHeight="1">
      <c r="A59" s="164" t="s">
        <v>86</v>
      </c>
      <c r="B59" s="46">
        <v>241.01</v>
      </c>
      <c r="C59" s="46">
        <v>180.24</v>
      </c>
      <c r="D59" s="46"/>
      <c r="E59" s="47">
        <f t="shared" si="2"/>
        <v>-1</v>
      </c>
      <c r="F59" s="38"/>
      <c r="G59" s="38"/>
      <c r="H59" s="38"/>
      <c r="I59" s="38"/>
      <c r="J59" s="38"/>
      <c r="K59" s="38"/>
    </row>
    <row r="60" spans="1:11" s="32" customFormat="1" ht="13" customHeight="1">
      <c r="A60" s="164" t="s">
        <v>87</v>
      </c>
      <c r="B60" s="46">
        <v>237.67</v>
      </c>
      <c r="C60" s="46">
        <v>193.27</v>
      </c>
      <c r="D60" s="46"/>
      <c r="E60" s="47">
        <f t="shared" si="2"/>
        <v>-1</v>
      </c>
      <c r="F60" s="38"/>
      <c r="G60" s="38"/>
      <c r="H60" s="38"/>
      <c r="I60" s="38"/>
      <c r="J60" s="38"/>
      <c r="K60" s="38"/>
    </row>
    <row r="61" spans="1:11" s="32" customFormat="1" ht="13" customHeight="1">
      <c r="A61" s="164" t="s">
        <v>88</v>
      </c>
      <c r="B61" s="46">
        <v>245.72</v>
      </c>
      <c r="C61" s="46">
        <v>211.99</v>
      </c>
      <c r="D61" s="46"/>
      <c r="E61" s="47">
        <f t="shared" si="2"/>
        <v>-1</v>
      </c>
      <c r="F61" s="38"/>
      <c r="G61" s="38"/>
      <c r="H61" s="38"/>
      <c r="I61" s="38"/>
      <c r="J61" s="38"/>
      <c r="K61" s="38"/>
    </row>
    <row r="62" spans="1:11" s="32" customFormat="1" ht="13" customHeight="1" thickBot="1">
      <c r="A62" s="165" t="s">
        <v>89</v>
      </c>
      <c r="B62" s="48">
        <v>240.2</v>
      </c>
      <c r="C62" s="48">
        <v>209.28</v>
      </c>
      <c r="D62" s="48"/>
      <c r="E62" s="49">
        <f t="shared" si="2"/>
        <v>-1</v>
      </c>
      <c r="F62" s="38"/>
      <c r="G62" s="38"/>
      <c r="H62" s="38"/>
      <c r="I62" s="40"/>
      <c r="J62" s="38"/>
      <c r="K62" s="38"/>
    </row>
    <row r="63" spans="1:11" ht="16.5" thickTop="1">
      <c r="A63" s="152" t="s">
        <v>154</v>
      </c>
      <c r="B63" s="151"/>
      <c r="C63" s="152"/>
      <c r="D63" s="152"/>
      <c r="E63" s="152"/>
      <c r="F63" s="40"/>
      <c r="H63" s="40"/>
      <c r="I63" s="40"/>
      <c r="J63" s="40"/>
      <c r="K63" s="40"/>
    </row>
    <row r="64" spans="1:11">
      <c r="A64" s="152"/>
      <c r="B64" s="152"/>
      <c r="C64" s="152"/>
      <c r="D64" s="152"/>
      <c r="E64" s="152"/>
      <c r="F64" s="40"/>
      <c r="G64" s="40" t="s">
        <v>154</v>
      </c>
      <c r="H64" s="40"/>
      <c r="I64" s="40"/>
      <c r="J64" s="40"/>
      <c r="K64" s="40"/>
    </row>
    <row r="65" spans="1:11">
      <c r="A65" s="152"/>
      <c r="B65" s="152"/>
      <c r="C65" s="152"/>
      <c r="D65" s="152"/>
      <c r="E65" s="152"/>
      <c r="F65" s="40"/>
      <c r="G65" s="40"/>
      <c r="H65" s="40"/>
      <c r="I65" s="40"/>
      <c r="J65" s="40"/>
      <c r="K65" s="40"/>
    </row>
    <row r="66" spans="1:11">
      <c r="A66" s="152"/>
      <c r="B66" s="152"/>
      <c r="C66" s="152"/>
      <c r="D66" s="152"/>
      <c r="E66" s="152"/>
      <c r="F66" s="40"/>
      <c r="G66" s="40"/>
      <c r="H66" s="40"/>
      <c r="I66" s="40"/>
      <c r="J66" s="40"/>
      <c r="K66" s="40"/>
    </row>
    <row r="67" spans="1:11">
      <c r="A67" s="152"/>
      <c r="B67" s="152"/>
      <c r="C67" s="152"/>
      <c r="D67" s="152"/>
      <c r="E67" s="152"/>
      <c r="F67" s="40"/>
      <c r="G67" s="40"/>
      <c r="H67" s="40"/>
      <c r="I67" s="40"/>
      <c r="J67" s="40"/>
      <c r="K67" s="40"/>
    </row>
    <row r="68" spans="1:11">
      <c r="A68" s="152"/>
      <c r="B68" s="152"/>
      <c r="C68" s="152"/>
      <c r="D68" s="152"/>
      <c r="E68" s="152"/>
      <c r="F68" s="40"/>
      <c r="G68" s="40"/>
      <c r="H68" s="40"/>
      <c r="I68" s="40"/>
      <c r="J68" s="40"/>
      <c r="K68" s="40"/>
    </row>
    <row r="69" spans="1:11">
      <c r="A69" s="152"/>
      <c r="B69" s="152"/>
      <c r="C69" s="152"/>
      <c r="D69" s="152"/>
      <c r="E69" s="152"/>
      <c r="F69" s="40"/>
      <c r="G69" s="40"/>
      <c r="H69" s="40"/>
      <c r="I69" s="40"/>
      <c r="J69" s="40"/>
      <c r="K69" s="40"/>
    </row>
    <row r="70" spans="1:11">
      <c r="A70" s="152"/>
      <c r="B70" s="152"/>
      <c r="C70" s="152"/>
      <c r="D70" s="152"/>
      <c r="E70" s="152"/>
      <c r="F70" s="40"/>
      <c r="G70" s="40"/>
      <c r="H70" s="40"/>
      <c r="I70" s="40"/>
      <c r="J70" s="40"/>
      <c r="K70" s="40"/>
    </row>
    <row r="71" spans="1:11">
      <c r="A71" s="152"/>
      <c r="B71" s="152"/>
      <c r="C71" s="152"/>
      <c r="D71" s="152"/>
      <c r="E71" s="152"/>
      <c r="F71" s="40"/>
      <c r="G71" s="40"/>
      <c r="H71" s="40"/>
      <c r="I71" s="40"/>
      <c r="J71" s="40"/>
      <c r="K71" s="40"/>
    </row>
    <row r="72" spans="1:11">
      <c r="A72" s="152"/>
      <c r="B72" s="152"/>
      <c r="C72" s="152"/>
      <c r="D72" s="152"/>
      <c r="E72" s="152"/>
      <c r="F72" s="40"/>
      <c r="G72" s="40"/>
      <c r="H72" s="40"/>
      <c r="I72" s="40"/>
      <c r="J72" s="40"/>
      <c r="K72" s="40"/>
    </row>
    <row r="73" spans="1:11">
      <c r="A73" s="152"/>
      <c r="B73" s="152"/>
      <c r="C73" s="152"/>
      <c r="D73" s="152"/>
      <c r="E73" s="152"/>
      <c r="F73" s="40"/>
      <c r="G73" s="40"/>
      <c r="H73" s="40"/>
      <c r="I73" s="40"/>
      <c r="J73" s="40"/>
      <c r="K73" s="40"/>
    </row>
    <row r="74" spans="1:11">
      <c r="A74" s="152"/>
      <c r="B74" s="152"/>
      <c r="C74" s="152"/>
      <c r="D74" s="152"/>
      <c r="E74" s="152"/>
      <c r="F74" s="40"/>
      <c r="G74" s="40"/>
      <c r="H74" s="40"/>
      <c r="I74" s="40"/>
      <c r="J74" s="40"/>
      <c r="K74" s="40"/>
    </row>
    <row r="75" spans="1:11">
      <c r="A75" s="152"/>
      <c r="B75" s="152"/>
      <c r="C75" s="152"/>
      <c r="D75" s="152"/>
      <c r="E75" s="152"/>
      <c r="F75" s="40"/>
      <c r="G75" s="40"/>
      <c r="H75" s="40"/>
      <c r="I75" s="40"/>
      <c r="J75" s="40"/>
      <c r="K75" s="40"/>
    </row>
  </sheetData>
  <sheetProtection selectLockedCells="1" selectUnlockedCells="1"/>
  <mergeCells count="19">
    <mergeCell ref="A9:E9"/>
    <mergeCell ref="G12:I12"/>
    <mergeCell ref="A28:E28"/>
    <mergeCell ref="A30:A31"/>
    <mergeCell ref="B30:B31"/>
    <mergeCell ref="C30:C31"/>
    <mergeCell ref="D30:D31"/>
    <mergeCell ref="E30:E31"/>
    <mergeCell ref="A11:A12"/>
    <mergeCell ref="B11:B12"/>
    <mergeCell ref="C11:C12"/>
    <mergeCell ref="D11:D12"/>
    <mergeCell ref="E11:E12"/>
    <mergeCell ref="F48:K48"/>
    <mergeCell ref="A49:A50"/>
    <mergeCell ref="B49:B50"/>
    <mergeCell ref="C49:C50"/>
    <mergeCell ref="D49:D50"/>
    <mergeCell ref="E49:E50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40" zoomScale="93" zoomScaleNormal="93" workbookViewId="0">
      <selection activeCell="F20" sqref="F20:F28"/>
    </sheetView>
  </sheetViews>
  <sheetFormatPr baseColWidth="10" defaultColWidth="11.54296875" defaultRowHeight="16"/>
  <cols>
    <col min="1" max="5" width="11.54296875" style="168"/>
    <col min="6" max="16384" width="11.54296875" style="50"/>
  </cols>
  <sheetData>
    <row r="1" spans="1:18" ht="17.5">
      <c r="A1" s="166" t="s">
        <v>93</v>
      </c>
      <c r="B1" s="167"/>
      <c r="C1" s="167"/>
      <c r="D1" s="167"/>
      <c r="E1" s="167"/>
    </row>
    <row r="2" spans="1:18" ht="16.5" thickBot="1">
      <c r="A2" s="167"/>
      <c r="B2" s="167"/>
      <c r="C2" s="167"/>
      <c r="D2" s="167"/>
      <c r="E2" s="167"/>
    </row>
    <row r="3" spans="1:18" ht="13.5" thickTop="1">
      <c r="A3" s="277" t="s">
        <v>92</v>
      </c>
      <c r="B3" s="279" t="s">
        <v>151</v>
      </c>
      <c r="C3" s="281" t="s">
        <v>110</v>
      </c>
      <c r="D3" s="281" t="s">
        <v>152</v>
      </c>
      <c r="E3" s="283" t="s">
        <v>153</v>
      </c>
    </row>
    <row r="4" spans="1:18" ht="13.5" thickBot="1">
      <c r="A4" s="278" t="s">
        <v>78</v>
      </c>
      <c r="B4" s="280"/>
      <c r="C4" s="282"/>
      <c r="D4" s="282"/>
      <c r="E4" s="284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14" thickTop="1">
      <c r="A5" s="163" t="s">
        <v>111</v>
      </c>
      <c r="B5" s="44">
        <v>479.3</v>
      </c>
      <c r="C5" s="44">
        <v>471.17</v>
      </c>
      <c r="D5" s="44">
        <v>479</v>
      </c>
      <c r="E5" s="45">
        <f t="shared" ref="E5:E16" si="0">D5/C5-1</f>
        <v>1.6618205743150094E-2</v>
      </c>
      <c r="F5" s="292"/>
    </row>
    <row r="6" spans="1:18" ht="13.5">
      <c r="A6" s="164" t="s">
        <v>79</v>
      </c>
      <c r="B6" s="46">
        <v>478.5</v>
      </c>
      <c r="C6" s="46">
        <v>453</v>
      </c>
      <c r="D6" s="46">
        <v>461.5</v>
      </c>
      <c r="E6" s="47">
        <f t="shared" si="0"/>
        <v>1.8763796909492259E-2</v>
      </c>
      <c r="F6" s="29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8" ht="13.5">
      <c r="A7" s="164" t="s">
        <v>80</v>
      </c>
      <c r="B7" s="46">
        <v>486.2</v>
      </c>
      <c r="C7" s="46">
        <v>458</v>
      </c>
      <c r="D7" s="46">
        <v>469.81</v>
      </c>
      <c r="E7" s="47">
        <f t="shared" si="0"/>
        <v>2.5786026200873335E-2</v>
      </c>
      <c r="F7" s="292"/>
    </row>
    <row r="8" spans="1:18" ht="13.5">
      <c r="A8" s="164" t="s">
        <v>81</v>
      </c>
      <c r="B8" s="46">
        <v>501.5</v>
      </c>
      <c r="C8" s="46">
        <v>437.38</v>
      </c>
      <c r="D8" s="46"/>
      <c r="E8" s="47">
        <f t="shared" si="0"/>
        <v>-1</v>
      </c>
    </row>
    <row r="9" spans="1:18" ht="13.5">
      <c r="A9" s="164" t="s">
        <v>82</v>
      </c>
      <c r="B9" s="46">
        <v>511</v>
      </c>
      <c r="C9" s="46">
        <v>438</v>
      </c>
      <c r="D9" s="46"/>
      <c r="E9" s="47">
        <f t="shared" si="0"/>
        <v>-1</v>
      </c>
    </row>
    <row r="10" spans="1:18" ht="13.5">
      <c r="A10" s="164" t="s">
        <v>83</v>
      </c>
      <c r="B10" s="46">
        <v>498.9</v>
      </c>
      <c r="C10" s="46">
        <v>428</v>
      </c>
      <c r="D10" s="46"/>
      <c r="E10" s="47">
        <f t="shared" si="0"/>
        <v>-1</v>
      </c>
    </row>
    <row r="11" spans="1:18" ht="13.5">
      <c r="A11" s="164" t="s">
        <v>84</v>
      </c>
      <c r="B11" s="46">
        <v>509.7</v>
      </c>
      <c r="C11" s="46">
        <v>423.125</v>
      </c>
      <c r="D11" s="46"/>
      <c r="E11" s="47">
        <f t="shared" si="0"/>
        <v>-1</v>
      </c>
    </row>
    <row r="12" spans="1:18" ht="13.5">
      <c r="A12" s="164" t="s">
        <v>85</v>
      </c>
      <c r="B12" s="46">
        <v>507.3</v>
      </c>
      <c r="C12" s="46">
        <v>413.6</v>
      </c>
      <c r="D12" s="46"/>
      <c r="E12" s="47">
        <f t="shared" si="0"/>
        <v>-1</v>
      </c>
    </row>
    <row r="13" spans="1:18" ht="13.5">
      <c r="A13" s="164" t="s">
        <v>86</v>
      </c>
      <c r="B13" s="46">
        <v>582.29999999999995</v>
      </c>
      <c r="C13" s="46">
        <v>433.5</v>
      </c>
      <c r="D13" s="46"/>
      <c r="E13" s="47">
        <f t="shared" si="0"/>
        <v>-1</v>
      </c>
    </row>
    <row r="14" spans="1:18" ht="13.5">
      <c r="A14" s="164" t="s">
        <v>87</v>
      </c>
      <c r="B14" s="46">
        <v>548.79999999999995</v>
      </c>
      <c r="C14" s="46">
        <v>446.88</v>
      </c>
      <c r="D14" s="46"/>
      <c r="E14" s="47">
        <f t="shared" si="0"/>
        <v>-1</v>
      </c>
    </row>
    <row r="15" spans="1:18" ht="13.5">
      <c r="A15" s="164" t="s">
        <v>88</v>
      </c>
      <c r="B15" s="46">
        <v>524.1</v>
      </c>
      <c r="C15" s="46">
        <v>475.67</v>
      </c>
      <c r="D15" s="46"/>
      <c r="E15" s="47">
        <f t="shared" si="0"/>
        <v>-1</v>
      </c>
      <c r="F15" s="235"/>
    </row>
    <row r="16" spans="1:18" ht="14" thickBot="1">
      <c r="A16" s="165" t="s">
        <v>89</v>
      </c>
      <c r="B16" s="48">
        <v>501.6</v>
      </c>
      <c r="C16" s="48">
        <v>457.17</v>
      </c>
      <c r="D16" s="48"/>
      <c r="E16" s="49">
        <f t="shared" si="0"/>
        <v>-1</v>
      </c>
    </row>
    <row r="17" spans="1:17" ht="16.5" thickTop="1">
      <c r="A17" s="167" t="s">
        <v>156</v>
      </c>
      <c r="B17" s="169"/>
      <c r="C17" s="167"/>
      <c r="D17" s="167"/>
      <c r="E17" s="167"/>
      <c r="G17" s="167" t="s">
        <v>156</v>
      </c>
    </row>
    <row r="18" spans="1:17">
      <c r="A18" s="167"/>
      <c r="B18" s="167"/>
      <c r="C18" s="167"/>
      <c r="D18" s="167"/>
      <c r="E18" s="167"/>
    </row>
    <row r="19" spans="1:17" ht="17.5">
      <c r="A19" s="166" t="s">
        <v>94</v>
      </c>
      <c r="B19" s="167"/>
      <c r="C19" s="167"/>
      <c r="D19" s="167"/>
      <c r="E19" s="167"/>
    </row>
    <row r="20" spans="1:17" ht="32.15" customHeight="1" thickBot="1">
      <c r="A20" s="167"/>
      <c r="B20" s="167"/>
      <c r="C20" s="167"/>
      <c r="D20" s="167"/>
      <c r="E20" s="167"/>
    </row>
    <row r="21" spans="1:17" ht="13.5" customHeight="1" thickTop="1">
      <c r="A21" s="277" t="s">
        <v>92</v>
      </c>
      <c r="B21" s="279" t="s">
        <v>151</v>
      </c>
      <c r="C21" s="281" t="s">
        <v>110</v>
      </c>
      <c r="D21" s="281" t="s">
        <v>152</v>
      </c>
      <c r="E21" s="283" t="s">
        <v>153</v>
      </c>
    </row>
    <row r="22" spans="1:17" ht="13.5" thickBot="1">
      <c r="A22" s="278" t="s">
        <v>78</v>
      </c>
      <c r="B22" s="280"/>
      <c r="C22" s="282"/>
      <c r="D22" s="282"/>
      <c r="E22" s="284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14" thickTop="1">
      <c r="A23" s="163" t="s">
        <v>111</v>
      </c>
      <c r="B23" s="44">
        <v>443.3</v>
      </c>
      <c r="C23" s="44">
        <v>466.67</v>
      </c>
      <c r="D23" s="44">
        <v>448.13</v>
      </c>
      <c r="E23" s="45">
        <f t="shared" ref="E23:E34" si="1">D23/C23-1</f>
        <v>-3.9728287655088179E-2</v>
      </c>
      <c r="F23" s="293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17" ht="13.5">
      <c r="A24" s="164" t="s">
        <v>79</v>
      </c>
      <c r="B24" s="46">
        <v>450.5</v>
      </c>
      <c r="C24" s="46">
        <v>441.67</v>
      </c>
      <c r="D24" s="46">
        <v>464.17</v>
      </c>
      <c r="E24" s="47">
        <f t="shared" si="1"/>
        <v>5.0943011750854694E-2</v>
      </c>
      <c r="F24" s="293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7" ht="13.5">
      <c r="A25" s="164" t="s">
        <v>80</v>
      </c>
      <c r="B25" s="46">
        <v>448.1</v>
      </c>
      <c r="C25" s="46">
        <v>418.13</v>
      </c>
      <c r="D25" s="46">
        <v>467.5</v>
      </c>
      <c r="E25" s="47">
        <f t="shared" si="1"/>
        <v>0.11807332647741142</v>
      </c>
      <c r="F25" s="293"/>
    </row>
    <row r="26" spans="1:17" ht="13.5">
      <c r="A26" s="164" t="s">
        <v>81</v>
      </c>
      <c r="B26" s="46">
        <v>477.4</v>
      </c>
      <c r="C26" s="46">
        <v>406.25</v>
      </c>
      <c r="D26" s="46"/>
      <c r="E26" s="47">
        <f t="shared" si="1"/>
        <v>-1</v>
      </c>
    </row>
    <row r="27" spans="1:17" ht="13.5">
      <c r="A27" s="164" t="s">
        <v>82</v>
      </c>
      <c r="B27" s="46">
        <v>489.6</v>
      </c>
      <c r="C27" s="46">
        <v>417.5</v>
      </c>
      <c r="D27" s="46"/>
      <c r="E27" s="47">
        <f t="shared" si="1"/>
        <v>-1</v>
      </c>
    </row>
    <row r="28" spans="1:17" ht="13.5">
      <c r="A28" s="164" t="s">
        <v>83</v>
      </c>
      <c r="B28" s="46">
        <v>478.2</v>
      </c>
      <c r="C28" s="46">
        <v>422.5</v>
      </c>
      <c r="D28" s="46"/>
      <c r="E28" s="47">
        <f t="shared" si="1"/>
        <v>-1</v>
      </c>
    </row>
    <row r="29" spans="1:17" ht="13.5">
      <c r="A29" s="164" t="s">
        <v>84</v>
      </c>
      <c r="B29" s="46">
        <v>486</v>
      </c>
      <c r="C29" s="46">
        <v>406.25</v>
      </c>
      <c r="D29" s="46"/>
      <c r="E29" s="47">
        <f t="shared" si="1"/>
        <v>-1</v>
      </c>
    </row>
    <row r="30" spans="1:17" ht="13.5">
      <c r="A30" s="164" t="s">
        <v>85</v>
      </c>
      <c r="B30" s="46">
        <v>490.4</v>
      </c>
      <c r="C30" s="46">
        <v>398</v>
      </c>
      <c r="D30" s="46"/>
      <c r="E30" s="47">
        <f t="shared" si="1"/>
        <v>-1</v>
      </c>
    </row>
    <row r="31" spans="1:17" ht="13.5">
      <c r="A31" s="164" t="s">
        <v>86</v>
      </c>
      <c r="B31" s="46">
        <v>575.79999999999995</v>
      </c>
      <c r="C31" s="46">
        <v>405</v>
      </c>
      <c r="D31" s="46"/>
      <c r="E31" s="47">
        <f t="shared" si="1"/>
        <v>-1</v>
      </c>
    </row>
    <row r="32" spans="1:17" ht="13.5">
      <c r="A32" s="164" t="s">
        <v>87</v>
      </c>
      <c r="B32" s="46">
        <v>502.3</v>
      </c>
      <c r="C32" s="46">
        <v>411.88</v>
      </c>
      <c r="D32" s="46"/>
      <c r="E32" s="47">
        <f t="shared" si="1"/>
        <v>-1</v>
      </c>
    </row>
    <row r="33" spans="1:7" ht="13.5">
      <c r="A33" s="164" t="s">
        <v>88</v>
      </c>
      <c r="B33" s="46">
        <v>505.2</v>
      </c>
      <c r="C33" s="46">
        <v>439.17</v>
      </c>
      <c r="D33" s="46"/>
      <c r="E33" s="47">
        <f t="shared" si="1"/>
        <v>-1</v>
      </c>
      <c r="F33" s="235"/>
    </row>
    <row r="34" spans="1:7" ht="14" thickBot="1">
      <c r="A34" s="165" t="s">
        <v>89</v>
      </c>
      <c r="B34" s="48">
        <v>472.7</v>
      </c>
      <c r="C34" s="48">
        <v>441.67</v>
      </c>
      <c r="D34" s="48"/>
      <c r="E34" s="49">
        <f t="shared" si="1"/>
        <v>-1</v>
      </c>
    </row>
    <row r="35" spans="1:7" ht="16.5" thickTop="1">
      <c r="A35" s="167" t="s">
        <v>156</v>
      </c>
      <c r="G35" s="167" t="s">
        <v>156</v>
      </c>
    </row>
  </sheetData>
  <mergeCells count="10">
    <mergeCell ref="A21:A22"/>
    <mergeCell ref="B21:B22"/>
    <mergeCell ref="C21:C22"/>
    <mergeCell ref="D21:D22"/>
    <mergeCell ref="E21:E2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zoomScale="82" zoomScaleNormal="82" workbookViewId="0">
      <selection activeCell="K43" sqref="K43"/>
    </sheetView>
  </sheetViews>
  <sheetFormatPr baseColWidth="10" defaultColWidth="11.54296875" defaultRowHeight="12" customHeight="1"/>
  <cols>
    <col min="1" max="1" width="20" style="53" customWidth="1"/>
    <col min="2" max="11" width="7.54296875" style="54" customWidth="1"/>
    <col min="12" max="12" width="10.453125" style="54" customWidth="1"/>
    <col min="13" max="13" width="6.54296875" style="57" customWidth="1"/>
    <col min="14" max="14" width="10.54296875" style="57" customWidth="1"/>
    <col min="15" max="15" width="7.54296875" style="57" customWidth="1"/>
    <col min="16" max="16" width="10.08984375" style="57" customWidth="1"/>
    <col min="17" max="17" width="5.54296875" style="54" customWidth="1"/>
    <col min="18" max="18" width="7" style="54" customWidth="1"/>
    <col min="19" max="19" width="6" style="54" customWidth="1"/>
    <col min="20" max="20" width="6.54296875" style="54" customWidth="1"/>
    <col min="21" max="21" width="8" style="56" customWidth="1"/>
    <col min="22" max="22" width="7.54296875" style="54" customWidth="1"/>
    <col min="23" max="24" width="14.453125" style="54" customWidth="1"/>
    <col min="25" max="25" width="20.1796875" style="54" customWidth="1"/>
    <col min="26" max="26" width="16.1796875" style="54" customWidth="1"/>
    <col min="27" max="16384" width="11.54296875" style="54"/>
  </cols>
  <sheetData>
    <row r="2" spans="1:27" ht="1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  <c r="O2" s="55"/>
      <c r="P2" s="55"/>
    </row>
    <row r="3" spans="1:27" ht="12" customHeight="1">
      <c r="Q3" s="58"/>
      <c r="R3" s="58"/>
      <c r="S3" s="58"/>
      <c r="T3" s="58"/>
      <c r="U3" s="59"/>
      <c r="V3" s="58"/>
    </row>
    <row r="6" spans="1:27" ht="15" customHeigh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  <c r="N6" s="55"/>
      <c r="O6" s="55"/>
      <c r="P6" s="55"/>
    </row>
    <row r="7" spans="1:27" ht="15" customHeigh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  <c r="N7" s="55"/>
      <c r="O7" s="55"/>
      <c r="P7" s="55"/>
    </row>
    <row r="8" spans="1:27" ht="15" customHeight="1">
      <c r="B8" s="60" t="s">
        <v>95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5"/>
      <c r="O8" s="55"/>
      <c r="P8" s="55"/>
    </row>
    <row r="9" spans="1:27" ht="15" customHeight="1"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27" ht="24.65" customHeight="1">
      <c r="A10" s="58" t="s">
        <v>96</v>
      </c>
      <c r="B10" s="63">
        <v>36526</v>
      </c>
      <c r="C10" s="64">
        <v>36892</v>
      </c>
      <c r="D10" s="63">
        <v>37257</v>
      </c>
      <c r="E10" s="64">
        <v>37622</v>
      </c>
      <c r="F10" s="63">
        <v>37987</v>
      </c>
      <c r="G10" s="64">
        <v>38353</v>
      </c>
      <c r="H10" s="63">
        <v>38718</v>
      </c>
      <c r="I10" s="64">
        <v>39083</v>
      </c>
      <c r="J10" s="63">
        <v>39448</v>
      </c>
      <c r="K10" s="64">
        <v>39814</v>
      </c>
      <c r="L10" s="63">
        <v>40179</v>
      </c>
      <c r="M10" s="64">
        <v>40544</v>
      </c>
      <c r="N10" s="63">
        <v>40909</v>
      </c>
      <c r="O10" s="64">
        <v>41275</v>
      </c>
      <c r="P10" s="63">
        <v>41640</v>
      </c>
      <c r="Q10" s="64">
        <v>42005</v>
      </c>
      <c r="R10" s="63">
        <v>42370</v>
      </c>
      <c r="S10" s="63">
        <v>42737</v>
      </c>
      <c r="T10" s="63">
        <v>43103</v>
      </c>
      <c r="U10" s="63">
        <v>43468</v>
      </c>
      <c r="V10" s="63">
        <v>43832</v>
      </c>
      <c r="W10" s="122">
        <v>2021</v>
      </c>
      <c r="X10" s="78">
        <v>2022</v>
      </c>
      <c r="Y10" s="78">
        <v>2023</v>
      </c>
      <c r="Z10" s="119" t="s">
        <v>113</v>
      </c>
      <c r="AA10" s="117"/>
    </row>
    <row r="11" spans="1:27" s="71" customFormat="1" ht="15" customHeight="1">
      <c r="A11" s="65" t="s">
        <v>97</v>
      </c>
      <c r="B11" s="66">
        <v>235.54</v>
      </c>
      <c r="C11" s="67">
        <v>216.422</v>
      </c>
      <c r="D11" s="66">
        <v>227.13</v>
      </c>
      <c r="E11" s="66">
        <v>184.06</v>
      </c>
      <c r="F11" s="66">
        <v>221.899</v>
      </c>
      <c r="G11" s="66">
        <v>204.197</v>
      </c>
      <c r="H11" s="66">
        <v>213.56</v>
      </c>
      <c r="I11" s="66">
        <v>215.636</v>
      </c>
      <c r="J11" s="66">
        <v>243.68899999999999</v>
      </c>
      <c r="K11" s="66">
        <v>195.345</v>
      </c>
      <c r="L11" s="66">
        <v>239.19900000000001</v>
      </c>
      <c r="M11" s="66">
        <v>243.29599999999999</v>
      </c>
      <c r="N11" s="66">
        <v>258.57299999999998</v>
      </c>
      <c r="O11" s="66">
        <v>285.07799999999997</v>
      </c>
      <c r="P11" s="68">
        <v>296</v>
      </c>
      <c r="Q11" s="68">
        <v>294</v>
      </c>
      <c r="R11" s="68">
        <v>278</v>
      </c>
      <c r="S11" s="69">
        <v>265</v>
      </c>
      <c r="T11" s="69">
        <v>268</v>
      </c>
      <c r="U11" s="69">
        <v>287</v>
      </c>
      <c r="V11" s="69">
        <v>222</v>
      </c>
      <c r="W11" s="115">
        <v>277.5</v>
      </c>
      <c r="X11" s="137">
        <v>244</v>
      </c>
      <c r="Y11" s="138">
        <v>264</v>
      </c>
      <c r="Z11" s="120">
        <f>Y11/X11-1</f>
        <v>8.1967213114754189E-2</v>
      </c>
      <c r="AA11" s="118"/>
    </row>
    <row r="12" spans="1:27" ht="14.15" customHeight="1">
      <c r="A12" s="65" t="s">
        <v>98</v>
      </c>
      <c r="B12" s="72">
        <v>176.941</v>
      </c>
      <c r="C12" s="73">
        <v>172.572</v>
      </c>
      <c r="D12" s="72">
        <v>187.00700000000001</v>
      </c>
      <c r="E12" s="72">
        <v>184.81800000000001</v>
      </c>
      <c r="F12" s="72">
        <v>217.56299999999999</v>
      </c>
      <c r="G12" s="72">
        <v>229.52</v>
      </c>
      <c r="H12" s="72">
        <v>209.15100000000001</v>
      </c>
      <c r="I12" s="72">
        <v>212.74600000000001</v>
      </c>
      <c r="J12" s="72">
        <v>204.92</v>
      </c>
      <c r="K12" s="72">
        <v>179.42500000000001</v>
      </c>
      <c r="L12" s="72">
        <v>203.59700000000001</v>
      </c>
      <c r="M12" s="72">
        <v>172.60400000000001</v>
      </c>
      <c r="N12" s="72">
        <v>181.43700000000001</v>
      </c>
      <c r="O12" s="72">
        <v>144.184</v>
      </c>
      <c r="P12" s="74">
        <v>113.7</v>
      </c>
      <c r="Q12" s="74">
        <v>129</v>
      </c>
      <c r="R12" s="74">
        <v>149</v>
      </c>
      <c r="S12" s="75">
        <v>142</v>
      </c>
      <c r="T12" s="75">
        <v>139</v>
      </c>
      <c r="U12" s="75">
        <v>88</v>
      </c>
      <c r="V12" s="75">
        <v>85</v>
      </c>
      <c r="W12" s="116">
        <v>95.5</v>
      </c>
      <c r="X12" s="139">
        <v>85.4</v>
      </c>
      <c r="Y12" s="140">
        <v>86</v>
      </c>
      <c r="Z12" s="121">
        <f>Y12/X12-1</f>
        <v>7.0257611241217877E-3</v>
      </c>
      <c r="AA12" s="118"/>
    </row>
    <row r="13" spans="1:27" ht="14.15" customHeight="1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Q13" s="57"/>
      <c r="R13" s="57"/>
      <c r="S13" s="57"/>
      <c r="T13" s="57"/>
      <c r="U13" s="57"/>
      <c r="V13" s="57"/>
      <c r="W13" s="106"/>
      <c r="X13" s="78"/>
      <c r="Y13" s="78"/>
      <c r="Z13" s="57"/>
    </row>
    <row r="14" spans="1:27" ht="14.15" customHeight="1">
      <c r="A14" s="53" t="s">
        <v>99</v>
      </c>
      <c r="B14" s="78">
        <f>B12+B11</f>
        <v>412.48099999999999</v>
      </c>
      <c r="C14" s="79">
        <f t="shared" ref="C14:R14" si="0">C12+C11</f>
        <v>388.99400000000003</v>
      </c>
      <c r="D14" s="78">
        <f t="shared" si="0"/>
        <v>414.137</v>
      </c>
      <c r="E14" s="79">
        <f t="shared" si="0"/>
        <v>368.87800000000004</v>
      </c>
      <c r="F14" s="78">
        <f t="shared" si="0"/>
        <v>439.46199999999999</v>
      </c>
      <c r="G14" s="79">
        <f t="shared" si="0"/>
        <v>433.71699999999998</v>
      </c>
      <c r="H14" s="78">
        <f t="shared" si="0"/>
        <v>422.71100000000001</v>
      </c>
      <c r="I14" s="79">
        <f t="shared" si="0"/>
        <v>428.38200000000001</v>
      </c>
      <c r="J14" s="78">
        <f t="shared" si="0"/>
        <v>448.60899999999998</v>
      </c>
      <c r="K14" s="79">
        <f t="shared" si="0"/>
        <v>374.77</v>
      </c>
      <c r="L14" s="78">
        <f t="shared" si="0"/>
        <v>442.79600000000005</v>
      </c>
      <c r="M14" s="79">
        <f t="shared" si="0"/>
        <v>415.9</v>
      </c>
      <c r="N14" s="78">
        <f t="shared" si="0"/>
        <v>440.01</v>
      </c>
      <c r="O14" s="79">
        <f t="shared" si="0"/>
        <v>429.26199999999994</v>
      </c>
      <c r="P14" s="78">
        <f t="shared" si="0"/>
        <v>409.7</v>
      </c>
      <c r="Q14" s="79">
        <f t="shared" si="0"/>
        <v>423</v>
      </c>
      <c r="R14" s="78">
        <f t="shared" si="0"/>
        <v>427</v>
      </c>
      <c r="S14" s="78">
        <f>S12+S11</f>
        <v>407</v>
      </c>
      <c r="T14" s="78">
        <f>T12+T11</f>
        <v>407</v>
      </c>
      <c r="U14" s="78">
        <f>U12+U11</f>
        <v>375</v>
      </c>
      <c r="V14" s="78">
        <v>307</v>
      </c>
      <c r="W14" s="123">
        <f>W11+W12</f>
        <v>373</v>
      </c>
      <c r="X14" s="78">
        <f>X11+X12</f>
        <v>329.4</v>
      </c>
      <c r="Y14" s="78">
        <f>Y11+Y12</f>
        <v>350</v>
      </c>
      <c r="Z14" s="124">
        <f>Y14/X14-1</f>
        <v>6.2537947783849468E-2</v>
      </c>
      <c r="AA14" s="70"/>
    </row>
    <row r="15" spans="1:27" ht="12" customHeight="1">
      <c r="A15" s="76"/>
      <c r="B15" s="53"/>
      <c r="C15" s="53"/>
      <c r="D15" s="53"/>
      <c r="E15" s="53"/>
      <c r="F15" s="53"/>
      <c r="G15" s="55"/>
      <c r="H15" s="53"/>
      <c r="I15" s="53"/>
      <c r="J15" s="53"/>
      <c r="K15" s="53"/>
      <c r="L15" s="53"/>
      <c r="M15" s="54"/>
      <c r="N15" s="55"/>
      <c r="O15" s="55"/>
      <c r="P15" s="55"/>
      <c r="Q15" s="80"/>
      <c r="R15" s="80"/>
      <c r="S15" s="80"/>
      <c r="T15" s="80"/>
    </row>
    <row r="16" spans="1:27" ht="15" customHeight="1">
      <c r="A16" s="53" t="s">
        <v>150</v>
      </c>
    </row>
    <row r="17" spans="15:21" ht="12" customHeight="1">
      <c r="O17" s="53"/>
    </row>
    <row r="18" spans="15:21" ht="12" customHeight="1">
      <c r="U18" s="81"/>
    </row>
    <row r="19" spans="15:21" ht="12" customHeight="1">
      <c r="U19" s="81"/>
    </row>
    <row r="39" spans="2:19" ht="12" customHeight="1">
      <c r="B39" s="53" t="s">
        <v>149</v>
      </c>
      <c r="G39" s="76"/>
    </row>
    <row r="42" spans="2:19" ht="12" customHeight="1">
      <c r="G42" s="53"/>
    </row>
    <row r="43" spans="2:19" ht="12" customHeight="1">
      <c r="G43" s="53"/>
      <c r="N43" s="82"/>
      <c r="S43" s="82" t="s">
        <v>100</v>
      </c>
    </row>
    <row r="44" spans="2:19" ht="12" customHeight="1">
      <c r="G44" s="53"/>
    </row>
    <row r="46" spans="2:19" ht="12" customHeight="1">
      <c r="G46" s="53"/>
    </row>
    <row r="47" spans="2:19" ht="12" customHeight="1">
      <c r="G47" s="53"/>
    </row>
    <row r="48" spans="2:19" ht="12" customHeight="1">
      <c r="B48" s="82" t="s">
        <v>101</v>
      </c>
    </row>
    <row r="49" spans="1:22" ht="12" customHeight="1">
      <c r="I49" s="58"/>
      <c r="J49" s="58"/>
      <c r="M49" s="54"/>
      <c r="N49" s="54"/>
      <c r="O49" s="54"/>
      <c r="P49" s="54"/>
    </row>
    <row r="50" spans="1:22" ht="12" customHeight="1" thickBot="1">
      <c r="B50" s="83"/>
      <c r="C50" s="62"/>
      <c r="D50" s="62"/>
      <c r="E50" s="62"/>
      <c r="F50" s="62"/>
      <c r="G50" s="62"/>
      <c r="H50" s="62"/>
      <c r="M50" s="54"/>
      <c r="N50" s="54"/>
      <c r="O50" s="54"/>
      <c r="P50" s="54"/>
      <c r="U50" s="54"/>
    </row>
    <row r="51" spans="1:22" ht="32.25" customHeight="1">
      <c r="A51" s="84" t="s">
        <v>96</v>
      </c>
      <c r="B51" s="85">
        <v>2010</v>
      </c>
      <c r="C51" s="86">
        <v>2011</v>
      </c>
      <c r="D51" s="86">
        <v>2012</v>
      </c>
      <c r="E51" s="86">
        <v>2013</v>
      </c>
      <c r="F51" s="86">
        <v>2014</v>
      </c>
      <c r="G51" s="86">
        <v>2015</v>
      </c>
      <c r="H51" s="86">
        <v>2016</v>
      </c>
      <c r="I51" s="86">
        <v>2017</v>
      </c>
      <c r="J51" s="86">
        <v>2018</v>
      </c>
      <c r="K51" s="86">
        <v>2019</v>
      </c>
      <c r="L51" s="86">
        <v>2020</v>
      </c>
      <c r="M51" s="86">
        <v>2021</v>
      </c>
      <c r="N51" s="86">
        <v>2022</v>
      </c>
      <c r="O51" s="125">
        <v>2023</v>
      </c>
      <c r="P51" s="131" t="s">
        <v>114</v>
      </c>
      <c r="U51" s="54"/>
    </row>
    <row r="52" spans="1:22" ht="21" customHeight="1">
      <c r="A52" s="87" t="s">
        <v>102</v>
      </c>
      <c r="B52" s="88">
        <f>203597/1000</f>
        <v>203.59700000000001</v>
      </c>
      <c r="C52" s="89">
        <f>172604/1000</f>
        <v>172.60400000000001</v>
      </c>
      <c r="D52" s="89">
        <f>181437/1000</f>
        <v>181.43700000000001</v>
      </c>
      <c r="E52" s="89">
        <f>144184/1000</f>
        <v>144.184</v>
      </c>
      <c r="F52" s="89">
        <f>113700/1000</f>
        <v>113.7</v>
      </c>
      <c r="G52" s="89">
        <f>114050/1000</f>
        <v>114.05</v>
      </c>
      <c r="H52" s="89">
        <v>141</v>
      </c>
      <c r="I52" s="89">
        <v>142</v>
      </c>
      <c r="J52" s="89">
        <v>139</v>
      </c>
      <c r="K52" s="89">
        <v>88</v>
      </c>
      <c r="L52" s="89">
        <v>85</v>
      </c>
      <c r="M52" s="89">
        <v>95.5</v>
      </c>
      <c r="N52" s="89">
        <v>85</v>
      </c>
      <c r="O52" s="126">
        <v>86</v>
      </c>
      <c r="P52" s="132">
        <f>AVERAGE(J52:N52)</f>
        <v>98.5</v>
      </c>
      <c r="U52" s="54"/>
    </row>
    <row r="53" spans="1:22" ht="14.15" customHeight="1">
      <c r="A53" s="84" t="s">
        <v>103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133"/>
      <c r="U53" s="54"/>
    </row>
    <row r="54" spans="1:22" ht="14.15" customHeight="1">
      <c r="A54" s="91" t="s">
        <v>104</v>
      </c>
      <c r="B54" s="92">
        <f>60500/1000</f>
        <v>60.5</v>
      </c>
      <c r="C54" s="67">
        <f>50631/1000</f>
        <v>50.631</v>
      </c>
      <c r="D54" s="67">
        <f>55545/1000</f>
        <v>55.545000000000002</v>
      </c>
      <c r="E54" s="67">
        <f>44496/1000</f>
        <v>44.496000000000002</v>
      </c>
      <c r="F54" s="67">
        <f>33300/1000</f>
        <v>33.299999999999997</v>
      </c>
      <c r="G54" s="67">
        <v>43</v>
      </c>
      <c r="H54" s="67">
        <v>48</v>
      </c>
      <c r="I54" s="67">
        <v>48</v>
      </c>
      <c r="J54" s="67">
        <v>47</v>
      </c>
      <c r="K54" s="67">
        <v>31</v>
      </c>
      <c r="L54" s="67">
        <v>31</v>
      </c>
      <c r="M54" s="67">
        <v>33</v>
      </c>
      <c r="N54" s="67">
        <v>29</v>
      </c>
      <c r="O54" s="127">
        <v>29</v>
      </c>
      <c r="P54" s="134">
        <f t="shared" ref="P54:P58" si="1">AVERAGE(J54:N54)</f>
        <v>34.200000000000003</v>
      </c>
      <c r="U54" s="54"/>
    </row>
    <row r="55" spans="1:22" ht="14.15" customHeight="1">
      <c r="A55" s="91" t="s">
        <v>105</v>
      </c>
      <c r="B55" s="92">
        <f>40695/1000</f>
        <v>40.695</v>
      </c>
      <c r="C55" s="67">
        <f>37280/1000</f>
        <v>37.28</v>
      </c>
      <c r="D55" s="67">
        <f>37210/1000</f>
        <v>37.21</v>
      </c>
      <c r="E55" s="67">
        <f>33300/1000</f>
        <v>33.299999999999997</v>
      </c>
      <c r="F55" s="67">
        <f>29700/1000</f>
        <v>29.7</v>
      </c>
      <c r="G55" s="67">
        <v>32</v>
      </c>
      <c r="H55" s="67">
        <v>34</v>
      </c>
      <c r="I55" s="67">
        <v>31</v>
      </c>
      <c r="J55" s="67">
        <v>30</v>
      </c>
      <c r="K55" s="67">
        <v>22</v>
      </c>
      <c r="L55" s="67">
        <v>22</v>
      </c>
      <c r="M55" s="67">
        <v>22</v>
      </c>
      <c r="N55" s="67">
        <v>20</v>
      </c>
      <c r="O55" s="127">
        <v>20</v>
      </c>
      <c r="P55" s="134">
        <f t="shared" si="1"/>
        <v>23.2</v>
      </c>
      <c r="U55" s="54"/>
    </row>
    <row r="56" spans="1:22" ht="14.15" customHeight="1">
      <c r="A56" s="91" t="s">
        <v>106</v>
      </c>
      <c r="B56" s="92">
        <f>35470/1000</f>
        <v>35.47</v>
      </c>
      <c r="C56" s="67">
        <f>27813/1000</f>
        <v>27.812999999999999</v>
      </c>
      <c r="D56" s="67">
        <f>29944/1000</f>
        <v>29.943999999999999</v>
      </c>
      <c r="E56" s="67">
        <f>19977/1000</f>
        <v>19.977</v>
      </c>
      <c r="F56" s="67">
        <f>10900/1000</f>
        <v>10.9</v>
      </c>
      <c r="G56" s="67">
        <v>15</v>
      </c>
      <c r="H56" s="67">
        <v>18</v>
      </c>
      <c r="I56" s="67">
        <v>17</v>
      </c>
      <c r="J56" s="67">
        <v>18</v>
      </c>
      <c r="K56" s="67">
        <v>8</v>
      </c>
      <c r="L56" s="67">
        <v>9</v>
      </c>
      <c r="M56" s="67">
        <v>11</v>
      </c>
      <c r="N56" s="67">
        <v>11</v>
      </c>
      <c r="O56" s="127">
        <v>12</v>
      </c>
      <c r="P56" s="134">
        <f t="shared" si="1"/>
        <v>11.4</v>
      </c>
      <c r="U56" s="54"/>
    </row>
    <row r="57" spans="1:22" ht="14.15" customHeight="1">
      <c r="A57" s="91" t="s">
        <v>70</v>
      </c>
      <c r="B57" s="92">
        <f>21755/1000</f>
        <v>21.754999999999999</v>
      </c>
      <c r="C57" s="67">
        <f>17885/1000</f>
        <v>17.885000000000002</v>
      </c>
      <c r="D57" s="67">
        <f>17445/1000</f>
        <v>17.445</v>
      </c>
      <c r="E57" s="67">
        <f>15100/1000</f>
        <v>15.1</v>
      </c>
      <c r="F57" s="67">
        <f>15300/1000</f>
        <v>15.3</v>
      </c>
      <c r="G57" s="67">
        <f>13000/1000</f>
        <v>13</v>
      </c>
      <c r="H57" s="67">
        <v>16</v>
      </c>
      <c r="I57" s="67">
        <v>13</v>
      </c>
      <c r="J57" s="67">
        <v>12</v>
      </c>
      <c r="K57" s="67">
        <v>8</v>
      </c>
      <c r="L57" s="67">
        <v>7</v>
      </c>
      <c r="M57" s="67">
        <v>9</v>
      </c>
      <c r="N57" s="67">
        <v>9</v>
      </c>
      <c r="O57" s="127">
        <v>9</v>
      </c>
      <c r="P57" s="134">
        <f t="shared" si="1"/>
        <v>9</v>
      </c>
      <c r="U57" s="54"/>
    </row>
    <row r="58" spans="1:22" ht="14.15" customHeight="1">
      <c r="A58" s="87" t="s">
        <v>107</v>
      </c>
      <c r="B58" s="78">
        <f t="shared" ref="B58:K58" si="2">SUM(B54:B57)</f>
        <v>158.41999999999999</v>
      </c>
      <c r="C58" s="79">
        <f t="shared" si="2"/>
        <v>133.60900000000001</v>
      </c>
      <c r="D58" s="79">
        <f t="shared" si="2"/>
        <v>140.14400000000001</v>
      </c>
      <c r="E58" s="79">
        <f t="shared" si="2"/>
        <v>112.87299999999999</v>
      </c>
      <c r="F58" s="79">
        <f t="shared" si="2"/>
        <v>89.2</v>
      </c>
      <c r="G58" s="79">
        <f t="shared" si="2"/>
        <v>103</v>
      </c>
      <c r="H58" s="79">
        <f t="shared" si="2"/>
        <v>116</v>
      </c>
      <c r="I58" s="79">
        <f t="shared" si="2"/>
        <v>109</v>
      </c>
      <c r="J58" s="79">
        <f>SUM(J54:J57)</f>
        <v>107</v>
      </c>
      <c r="K58" s="93">
        <f t="shared" si="2"/>
        <v>69</v>
      </c>
      <c r="L58" s="79">
        <v>69</v>
      </c>
      <c r="M58" s="79">
        <f>M54+M55+M56+M57</f>
        <v>75</v>
      </c>
      <c r="N58" s="79">
        <v>68</v>
      </c>
      <c r="O58" s="93">
        <f>SUM(O54:O57)</f>
        <v>70</v>
      </c>
      <c r="P58" s="135">
        <f t="shared" si="1"/>
        <v>77.599999999999994</v>
      </c>
      <c r="U58" s="54"/>
    </row>
    <row r="59" spans="1:22" ht="14.15" customHeight="1" thickBot="1">
      <c r="A59" s="87" t="s">
        <v>108</v>
      </c>
      <c r="B59" s="94">
        <f>B58/B52</f>
        <v>0.77810576776671547</v>
      </c>
      <c r="C59" s="95">
        <f t="shared" ref="C59:K59" si="3">C58/C52</f>
        <v>0.77407823688906396</v>
      </c>
      <c r="D59" s="95">
        <f t="shared" si="3"/>
        <v>0.77241136041711445</v>
      </c>
      <c r="E59" s="95">
        <f t="shared" si="3"/>
        <v>0.78283998224490925</v>
      </c>
      <c r="F59" s="95">
        <f t="shared" si="3"/>
        <v>0.78452066842568158</v>
      </c>
      <c r="G59" s="95">
        <f t="shared" si="3"/>
        <v>0.90311266988163086</v>
      </c>
      <c r="H59" s="95">
        <f t="shared" si="3"/>
        <v>0.82269503546099287</v>
      </c>
      <c r="I59" s="95">
        <f t="shared" si="3"/>
        <v>0.76760563380281688</v>
      </c>
      <c r="J59" s="95">
        <f>J58/J52</f>
        <v>0.76978417266187049</v>
      </c>
      <c r="K59" s="96">
        <f t="shared" si="3"/>
        <v>0.78409090909090906</v>
      </c>
      <c r="L59" s="95">
        <v>0.81179999999999997</v>
      </c>
      <c r="M59" s="95">
        <f>M58/M52</f>
        <v>0.78534031413612571</v>
      </c>
      <c r="N59" s="95">
        <f>N58/N52</f>
        <v>0.8</v>
      </c>
      <c r="O59" s="96">
        <f>O58/O52</f>
        <v>0.81395348837209303</v>
      </c>
      <c r="P59" s="136">
        <f>P58/P52</f>
        <v>0.78781725888324872</v>
      </c>
      <c r="U59" s="54"/>
    </row>
    <row r="60" spans="1:22" ht="12" customHeight="1">
      <c r="B60" s="53"/>
      <c r="C60" s="53"/>
      <c r="D60" s="53"/>
      <c r="E60" s="53"/>
      <c r="F60" s="53"/>
      <c r="G60" s="55"/>
      <c r="H60" s="55"/>
      <c r="I60" s="80"/>
      <c r="J60" s="80"/>
      <c r="M60" s="54"/>
      <c r="N60" s="54"/>
      <c r="O60" s="54"/>
      <c r="P60" s="54"/>
      <c r="U60" s="54"/>
    </row>
    <row r="61" spans="1:22" ht="15" customHeight="1">
      <c r="M61" s="54"/>
      <c r="N61" s="54"/>
      <c r="O61" s="54"/>
      <c r="P61" s="54"/>
      <c r="U61" s="54"/>
    </row>
    <row r="62" spans="1:22" ht="12" customHeight="1">
      <c r="A62" s="53" t="s">
        <v>149</v>
      </c>
      <c r="M62" s="54"/>
      <c r="N62" s="53"/>
      <c r="O62" s="54"/>
      <c r="P62" s="54"/>
      <c r="U62" s="54"/>
    </row>
    <row r="63" spans="1:22" ht="12" customHeight="1">
      <c r="M63" s="54"/>
      <c r="S63" s="53" t="s">
        <v>149</v>
      </c>
      <c r="U63" s="54"/>
      <c r="V63" s="56"/>
    </row>
    <row r="64" spans="1:22" ht="12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8"/>
      <c r="M64" s="54"/>
      <c r="Q64" s="57"/>
      <c r="U64" s="54"/>
      <c r="V64" s="56"/>
    </row>
    <row r="65" spans="2:11" ht="12" customHeight="1">
      <c r="B65" s="99"/>
      <c r="C65" s="99"/>
      <c r="D65" s="99"/>
      <c r="E65" s="99"/>
      <c r="F65" s="99"/>
      <c r="G65" s="99"/>
      <c r="H65" s="99"/>
      <c r="I65" s="99"/>
      <c r="J65" s="99"/>
      <c r="K65" s="9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Méthodologie</vt:lpstr>
      <vt:lpstr>Calendrier_Estim_production</vt:lpstr>
      <vt:lpstr>GC_EstimProduction2023-2024</vt:lpstr>
      <vt:lpstr>Cotations_cereales </vt:lpstr>
      <vt:lpstr>Cotations_oleoproteagineux</vt:lpstr>
      <vt:lpstr>Evol.sole-régionale_Blés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JUVENEL</dc:creator>
  <dc:description/>
  <cp:lastModifiedBy>Utilisateur Windows</cp:lastModifiedBy>
  <cp:revision>1</cp:revision>
  <dcterms:created xsi:type="dcterms:W3CDTF">2022-12-06T11:37:04Z</dcterms:created>
  <dcterms:modified xsi:type="dcterms:W3CDTF">2024-10-11T11:47:07Z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11.5606</vt:lpwstr>
  </property>
</Properties>
</file>