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A:\02-politiques_publiques\13-connaissances_statistiques\06-suivi_conjoncturel\05-grandes cultures\2023\publi\juin_1erJuillet\"/>
    </mc:Choice>
  </mc:AlternateContent>
  <bookViews>
    <workbookView xWindow="0" yWindow="0" windowWidth="25200" windowHeight="11280" tabRatio="568" firstSheet="1" activeTab="2"/>
  </bookViews>
  <sheets>
    <sheet name="Méthodologie" sheetId="1" r:id="rId1"/>
    <sheet name="Calendrier_Estim_production" sheetId="2" r:id="rId2"/>
    <sheet name="GC_EstimProduction2022-2023" sheetId="8" r:id="rId3"/>
    <sheet name="cotations_cereales" sheetId="5" r:id="rId4"/>
    <sheet name="Cotations oleoproteagineux" sheetId="6" r:id="rId5"/>
    <sheet name="Evol.sole-régionale_Blés" sheetId="7" r:id="rId6"/>
  </sheets>
  <definedNames>
    <definedName name="_100SHARED_FORMULA_15_95_15_95_5_1">"""(([.O96]/[.N96])*100)-100"""</definedName>
    <definedName name="_101SHARED_FORMULA_15_95_15_95_5_2">"""(([.O96]/[.N96])*100)-100"""</definedName>
    <definedName name="_102SHARED_FORMULA_15_95_15_95_5_3">((#REF!/#REF!)*100)-100</definedName>
    <definedName name="_103SHARED_FORMULA_2_11_2_11_3_1">"""SUM([.C9:.C10])"""</definedName>
    <definedName name="_104SHARED_FORMULA_2_11_2_11_3_2">"""SUM([.C9:.C10])"""</definedName>
    <definedName name="_105SHARED_FORMULA_2_11_2_11_3_3">SUM(#REF!)</definedName>
    <definedName name="_106SHARED_FORMULA_2_7_2_7_2_1">"""SUM(#REF!)"""</definedName>
    <definedName name="_107SHARED_FORMULA_2_7_2_7_2_2">"""SUM(#REF!)"""</definedName>
    <definedName name="_108SHARED_FORMULA_2_7_2_7_2_3">NA()</definedName>
    <definedName name="_109SHARED_FORMULA_4_14_4_14_4_1">"""(([.D15]/[.C15])*100)-100"""</definedName>
    <definedName name="_10Excel_BuiltIn_Print_Area_4_1">"""NA()"""</definedName>
    <definedName name="_110SHARED_FORMULA_4_14_4_14_4_2">"""(([.D15]/[.C15])*100)-100"""</definedName>
    <definedName name="_111SHARED_FORMULA_4_14_4_14_4_3">((#REF!/#REF!)*100)-100</definedName>
    <definedName name="_112SHARED_FORMULA_4_14_4_14_5_1">"""(([.D15]/[.C15])*100)-100"""</definedName>
    <definedName name="_113SHARED_FORMULA_4_14_4_14_5_2">"""(([.D15]/[.C15])*100)-100"""</definedName>
    <definedName name="_114SHARED_FORMULA_4_14_4_14_5_3">((#REF!/#REF!)*100)-100</definedName>
    <definedName name="_115SHARED_FORMULA_4_14_4_14_6_1">"""(([.D15]/[.C15])*100)-100"""</definedName>
    <definedName name="_116SHARED_FORMULA_4_14_4_14_6_2">"""(([.D15]/[.C15])*100)-100"""</definedName>
    <definedName name="_117SHARED_FORMULA_4_14_4_14_6_3">((#REF!/#REF!)*100)-100</definedName>
    <definedName name="_118SHARED_FORMULA_4_14_4_14_8_1">"""(([.D15]/[.C15])*100)-100"""</definedName>
    <definedName name="_119SHARED_FORMULA_4_14_4_14_8_2">"""(([.D15]/[.C15])*100)-100"""</definedName>
    <definedName name="_11Excel_BuiltIn_Print_Area_4_2">"""NA()"""</definedName>
    <definedName name="_120SHARED_FORMULA_4_14_4_14_8_3">((#REF!/#REF!)*100)-100</definedName>
    <definedName name="_121SHARED_FORMULA_4_15_4_15_7_1">"""(([.D16]/[.C16])*100)-100"""</definedName>
    <definedName name="_122SHARED_FORMULA_4_15_4_15_7_2">"""(([.D16]/[.C16])*100)-100"""</definedName>
    <definedName name="_123SHARED_FORMULA_4_15_4_15_7_3">((#REF!/#REF!)*100)-100</definedName>
    <definedName name="_124SHARED_FORMULA_4_36_4_36_5_1">"""(([.D37]/[.C37])*100)-100"""</definedName>
    <definedName name="_125SHARED_FORMULA_4_36_4_36_5_2">"""(([.D37]/[.C37])*100)-100"""</definedName>
    <definedName name="_126SHARED_FORMULA_4_36_4_36_5_3">((#REF!/#REF!)*100)-100</definedName>
    <definedName name="_127SHARED_FORMULA_4_37_4_37_4_1">"""(([.D38]/[.C38])*100)-100"""</definedName>
    <definedName name="_128SHARED_FORMULA_4_37_4_37_4_2">"""(([.D38]/[.C38])*100)-100"""</definedName>
    <definedName name="_129SHARED_FORMULA_4_37_4_37_4_3">((#REF!/#REF!)*100)-100</definedName>
    <definedName name="_12Excel_BuiltIn_Print_Area_4_3">NA()</definedName>
    <definedName name="_130SHARED_FORMULA_4_37_4_37_6_1">"""(([.D38]/[.C38])*100)-100"""</definedName>
    <definedName name="_131SHARED_FORMULA_4_37_4_37_6_2">"""(([.D38]/[.C38])*100)-100"""</definedName>
    <definedName name="_132SHARED_FORMULA_4_37_4_37_6_3">((#REF!/#REF!)*100)-100</definedName>
    <definedName name="_133SHARED_FORMULA_4_38_4_38_7_1">"""(([.D39]/[.C39])*100)-100"""</definedName>
    <definedName name="_134SHARED_FORMULA_4_38_4_38_7_2">"""(([.D39]/[.C39])*100)-100"""</definedName>
    <definedName name="_135SHARED_FORMULA_4_38_4_38_7_3">((#REF!/#REF!)*100)-100</definedName>
    <definedName name="_136SHARED_FORMULA_4_40_4_40_8_1">"""(([.D41]/[.C41])*100)-100"""</definedName>
    <definedName name="_137SHARED_FORMULA_4_40_4_40_8_2">"""(([.D41]/[.C41])*100)-100"""</definedName>
    <definedName name="_138SHARED_FORMULA_4_40_4_40_8_3">((#REF!/#REF!)*100)-100</definedName>
    <definedName name="_139SHARED_FORMULA_4_53_4_53_8_1">"""(([.D54]/[.C54])*100)-100"""</definedName>
    <definedName name="_13Excel_BuiltIn_Print_Area_5_1">"""NA()"""</definedName>
    <definedName name="_140SHARED_FORMULA_4_53_4_53_8_2">"""(([.D54]/[.C54])*100)-100"""</definedName>
    <definedName name="_141SHARED_FORMULA_4_53_4_53_8_3">((#REF!/#REF!)*100)-100</definedName>
    <definedName name="_142SHARED_FORMULA_4_54_4_54_5_1">"""(([.D55]/[.C55])*100)-100"""</definedName>
    <definedName name="_143SHARED_FORMULA_4_54_4_54_5_2">"""(([.D55]/[.C55])*100)-100"""</definedName>
    <definedName name="_144SHARED_FORMULA_4_54_4_54_5_3">((#REF!/#REF!)*100)-100</definedName>
    <definedName name="_145SHARED_FORMULA_4_55_4_55_4_1">"""(([.D56]/[.C56])*100)-100"""</definedName>
    <definedName name="_146SHARED_FORMULA_4_55_4_55_4_2">"""(([.D56]/[.C56])*100)-100"""</definedName>
    <definedName name="_147SHARED_FORMULA_4_55_4_55_4_3">((#REF!/#REF!)*100)-100</definedName>
    <definedName name="_148SHARED_FORMULA_4_55_4_55_6_1">"""(([.D56]/[.C56])*100)-100"""</definedName>
    <definedName name="_149SHARED_FORMULA_4_55_4_55_6_2">"""(([.D56]/[.C56])*100)-100"""</definedName>
    <definedName name="_14Excel_BuiltIn_Print_Area_5_2">"""NA()"""</definedName>
    <definedName name="_150SHARED_FORMULA_4_55_4_55_6_3">((#REF!/#REF!)*100)-100</definedName>
    <definedName name="_151SHARED_FORMULA_4_56_4_56_7_1">"""(([.D57]/[.C57])*100)-100"""</definedName>
    <definedName name="_152SHARED_FORMULA_4_56_4_56_7_2">"""(([.D57]/[.C57])*100)-100"""</definedName>
    <definedName name="_153SHARED_FORMULA_4_56_4_56_7_3">((#REF!/#REF!)*100)-100</definedName>
    <definedName name="_154SHARED_FORMULA_4_71_4_71_5_1">"""(([.D72]/[.C72])*100)-100"""</definedName>
    <definedName name="_155SHARED_FORMULA_4_71_4_71_5_2">"""(([.D72]/[.C72])*100)-100"""</definedName>
    <definedName name="_156SHARED_FORMULA_4_71_4_71_5_3">((#REF!/#REF!)*100)-100</definedName>
    <definedName name="_157SHARED_FORMULA_4_71_4_71_8_1">"""(([.D72]/[.C72])*100)-100"""</definedName>
    <definedName name="_158SHARED_FORMULA_4_71_4_71_8_2">"""(([.D72]/[.C72])*100)-100"""</definedName>
    <definedName name="_159SHARED_FORMULA_4_71_4_71_8_3">((#REF!/#REF!)*100)-100</definedName>
    <definedName name="_15Excel_BuiltIn_Print_Area_5_3">NA()</definedName>
    <definedName name="_160SHARED_FORMULA_4_72_4_72_4_1">"""(([.D73]/[.C73])*100)-100"""</definedName>
    <definedName name="_161SHARED_FORMULA_4_72_4_72_4_2">"""(([.D73]/[.C73])*100)-100"""</definedName>
    <definedName name="_162SHARED_FORMULA_4_72_4_72_4_3">((#REF!/#REF!)*100)-100</definedName>
    <definedName name="_163SHARED_FORMULA_4_72_4_72_6_1">"""(([.D73]/[.C73])*100)-100"""</definedName>
    <definedName name="_164SHARED_FORMULA_4_72_4_72_6_2">"""(([.D73]/[.C73])*100)-100"""</definedName>
    <definedName name="_165SHARED_FORMULA_4_72_4_72_6_3">((#REF!/#REF!)*100)-100</definedName>
    <definedName name="_166SHARED_FORMULA_4_73_4_73_7_1">"""(([.D74]/[.C74])*100)-100"""</definedName>
    <definedName name="_167SHARED_FORMULA_4_73_4_73_7_2">"""(([.D74]/[.C74])*100)-100"""</definedName>
    <definedName name="_168SHARED_FORMULA_4_73_4_73_7_3">((#REF!/#REF!)*100)-100</definedName>
    <definedName name="_169SHARED_FORMULA_4_88_4_88_8_1">"""(([.D89]/[.C89])*100)-100"""</definedName>
    <definedName name="_16SHARED_FORMULA_1_146_1_146_0_1">"""NA()"""</definedName>
    <definedName name="_170SHARED_FORMULA_4_88_4_88_8_2">"""(([.D89]/[.C89])*100)-100"""</definedName>
    <definedName name="_171SHARED_FORMULA_4_88_4_88_8_3">((#REF!/#REF!)*100)-100</definedName>
    <definedName name="_172SHARED_FORMULA_4_89_4_89_5_1">"""(([.D90]/[.C90])*100)-100"""</definedName>
    <definedName name="_173SHARED_FORMULA_4_89_4_89_5_2">"""(([.D90]/[.C90])*100)-100"""</definedName>
    <definedName name="_174SHARED_FORMULA_4_89_4_89_5_3">((#REF!/#REF!)*100)-100</definedName>
    <definedName name="_175Z_3BCF3A1C_15FB_4953_A7D3_0EA7293DDD77__wvu_Cols_1">"""NA()"""</definedName>
    <definedName name="_176Z_3BCF3A1C_15FB_4953_A7D3_0EA7293DDD77__wvu_Cols_2">"""NA()"""</definedName>
    <definedName name="_177Z_3BCF3A1C_15FB_4953_A7D3_0EA7293DDD77__wvu_Cols_3">NA()</definedName>
    <definedName name="_178Z_3BCF3A1C_15FB_4953_A7D3_0EA7293DDD77__wvu_Cols_1_1">"""NA()"""</definedName>
    <definedName name="_179Z_3BCF3A1C_15FB_4953_A7D3_0EA7293DDD77__wvu_Cols_1_2">"""NA()"""</definedName>
    <definedName name="_17SHARED_FORMULA_1_146_1_146_0_2">"""NA()"""</definedName>
    <definedName name="_180Z_3BCF3A1C_15FB_4953_A7D3_0EA7293DDD77__wvu_Cols_1_3">NA()</definedName>
    <definedName name="_181Z_3BCF3A1C_15FB_4953_A7D3_0EA7293DDD77__wvu_PrintArea_1">"""NA()"""</definedName>
    <definedName name="_182Z_3BCF3A1C_15FB_4953_A7D3_0EA7293DDD77__wvu_PrintArea_2">"""NA()"""</definedName>
    <definedName name="_183Z_3BCF3A1C_15FB_4953_A7D3_0EA7293DDD77__wvu_PrintArea_3">NA()</definedName>
    <definedName name="_184Z_3BCF3A1C_15FB_4953_A7D3_0EA7293DDD77__wvu_PrintArea_1_1">"""NA()"""</definedName>
    <definedName name="_185Z_3BCF3A1C_15FB_4953_A7D3_0EA7293DDD77__wvu_PrintArea_1_2">"""NA()"""</definedName>
    <definedName name="_186Z_3BCF3A1C_15FB_4953_A7D3_0EA7293DDD77__wvu_PrintArea_1_3">NA()</definedName>
    <definedName name="_187Z_3BCF3A1C_15FB_4953_A7D3_0EA7293DDD77__wvu_PrintArea_2_1">"""NA()"""</definedName>
    <definedName name="_188Z_3BCF3A1C_15FB_4953_A7D3_0EA7293DDD77__wvu_PrintArea_2_2">"""NA()"""</definedName>
    <definedName name="_189Z_3BCF3A1C_15FB_4953_A7D3_0EA7293DDD77__wvu_PrintArea_2_3">NA()</definedName>
    <definedName name="_18SHARED_FORMULA_1_146_1_146_0_3">NA()</definedName>
    <definedName name="_190Z_3BCF3A1C_15FB_4953_A7D3_0EA7293DDD77__wvu_PrintArea_3_1">"""NA()"""</definedName>
    <definedName name="_191Z_3BCF3A1C_15FB_4953_A7D3_0EA7293DDD77__wvu_PrintArea_3_2">"""NA()"""</definedName>
    <definedName name="_192Z_3BCF3A1C_15FB_4953_A7D3_0EA7293DDD77__wvu_PrintArea_3_3">NA()</definedName>
    <definedName name="_193Z_3BCF3A1C_15FB_4953_A7D3_0EA7293DDD77__wvu_PrintTitles_1">"""NA()"""</definedName>
    <definedName name="_194Z_3BCF3A1C_15FB_4953_A7D3_0EA7293DDD77__wvu_PrintTitles_2">"""NA()"""</definedName>
    <definedName name="_195Z_3BCF3A1C_15FB_4953_A7D3_0EA7293DDD77__wvu_PrintTitles_3">NA()</definedName>
    <definedName name="_196Z_3BCF3A1C_15FB_4953_A7D3_0EA7293DDD77__wvu_PrintTitles_1_1">"""NA()"""</definedName>
    <definedName name="_197Z_3BCF3A1C_15FB_4953_A7D3_0EA7293DDD77__wvu_PrintTitles_1_2">"""NA()"""</definedName>
    <definedName name="_198Z_3BCF3A1C_15FB_4953_A7D3_0EA7293DDD77__wvu_PrintTitles_1_3">NA()</definedName>
    <definedName name="_199Z_3BCF3A1C_15FB_4953_A7D3_0EA7293DDD77__wvu_PrintTitles_2_1">"""NA()"""</definedName>
    <definedName name="_19SHARED_FORMULA_1_147_1_147_0_1">"""NA()"""</definedName>
    <definedName name="_1Excel_BuiltIn_Print_Area_1_1">"""NA()"""</definedName>
    <definedName name="_200Z_3BCF3A1C_15FB_4953_A7D3_0EA7293DDD77__wvu_PrintTitles_2_2">"""NA()"""</definedName>
    <definedName name="_201Z_3BCF3A1C_15FB_4953_A7D3_0EA7293DDD77__wvu_PrintTitles_2_3">NA()</definedName>
    <definedName name="_202Z_3BCF3A1C_15FB_4953_A7D3_0EA7293DDD77__wvu_PrintTitles_3_1">"""NA()"""</definedName>
    <definedName name="_203Z_3BCF3A1C_15FB_4953_A7D3_0EA7293DDD77__wvu_PrintTitles_3_2">"""NA()"""</definedName>
    <definedName name="_204Z_3BCF3A1C_15FB_4953_A7D3_0EA7293DDD77__wvu_PrintTitles_3_3">NA()</definedName>
    <definedName name="_20SHARED_FORMULA_1_147_1_147_0_2">"""NA()"""</definedName>
    <definedName name="_21SHARED_FORMULA_1_147_1_147_0_3">NA()</definedName>
    <definedName name="_22SHARED_FORMULA_1_148_1_148_0_1">"""NA()"""</definedName>
    <definedName name="_23SHARED_FORMULA_1_148_1_148_0_2">"""NA()"""</definedName>
    <definedName name="_24SHARED_FORMULA_1_148_1_148_0_3">NA()</definedName>
    <definedName name="_25SHARED_FORMULA_1_149_1_149_0_1">"""NA()"""</definedName>
    <definedName name="_26SHARED_FORMULA_1_149_1_149_0_2">"""NA()"""</definedName>
    <definedName name="_27SHARED_FORMULA_1_149_1_149_0_3">NA()</definedName>
    <definedName name="_28SHARED_FORMULA_1_55_1_55_3_1">"""SUM([.B52:.B55])"""</definedName>
    <definedName name="_29SHARED_FORMULA_1_55_1_55_3_2">"""SUM([.B52:.B55])"""</definedName>
    <definedName name="_2Excel_BuiltIn_Print_Area_1_2">"""NA()"""</definedName>
    <definedName name="_30SHARED_FORMULA_1_55_1_55_3_3">SUM(#REF!)</definedName>
    <definedName name="_31SHARED_FORMULA_1_56_1_56_3_1">"""[.B56]/[.B50]*100"""</definedName>
    <definedName name="_32SHARED_FORMULA_1_56_1_56_3_2">"""[.B56]/[.B50]*100"""</definedName>
    <definedName name="_33SHARED_FORMULA_1_56_1_56_3_3">#REF!/#REF!*100</definedName>
    <definedName name="_34SHARED_FORMULA_15_14_15_14_4_1">"""(([.O15]/[.N15])*100)-100"""</definedName>
    <definedName name="_35SHARED_FORMULA_15_14_15_14_4_2">"""(([.O15]/[.N15])*100)-100"""</definedName>
    <definedName name="_36SHARED_FORMULA_15_14_15_14_4_3">((#REF!/#REF!)*100)-100</definedName>
    <definedName name="_37SHARED_FORMULA_15_14_15_14_5_1">"""(([.O15]/[.N15])*100)-100"""</definedName>
    <definedName name="_38SHARED_FORMULA_15_14_15_14_5_2">"""(([.O15]/[.N15])*100)-100"""</definedName>
    <definedName name="_39SHARED_FORMULA_15_14_15_14_5_3">((#REF!/#REF!)*100)-100</definedName>
    <definedName name="_3Excel_BuiltIn_Print_Area_1_3">NA()</definedName>
    <definedName name="_40SHARED_FORMULA_15_14_15_14_6_1">"""(([.O15]/[.N15])*100)-100"""</definedName>
    <definedName name="_41SHARED_FORMULA_15_14_15_14_6_2">"""(([.O15]/[.N15])*100)-100"""</definedName>
    <definedName name="_42SHARED_FORMULA_15_14_15_14_6_3">((#REF!/#REF!)*100)-100</definedName>
    <definedName name="_43SHARED_FORMULA_15_14_15_14_8_1">"""(([.O15]/[.N15])*100)-100"""</definedName>
    <definedName name="_44SHARED_FORMULA_15_14_15_14_8_2">"""(([.O15]/[.N15])*100)-100"""</definedName>
    <definedName name="_45SHARED_FORMULA_15_14_15_14_8_3">((#REF!/#REF!)*100)-100</definedName>
    <definedName name="_46SHARED_FORMULA_15_15_15_15_7_1">"""(([.O16]/[.N16])*100)-100"""</definedName>
    <definedName name="_47SHARED_FORMULA_15_15_15_15_7_2">"""(([.O16]/[.N16])*100)-100"""</definedName>
    <definedName name="_48SHARED_FORMULA_15_15_15_15_7_3">((#REF!/#REF!)*100)-100</definedName>
    <definedName name="_49SHARED_FORMULA_15_36_15_36_5_1">"""(([.O37]/[.N37])*100)-100"""</definedName>
    <definedName name="_4Excel_BuiltIn_Print_Area_2_1">"""NA()"""</definedName>
    <definedName name="_50SHARED_FORMULA_15_36_15_36_5_2">"""(([.O37]/[.N37])*100)-100"""</definedName>
    <definedName name="_51SHARED_FORMULA_15_36_15_36_5_3">((#REF!/#REF!)*100)-100</definedName>
    <definedName name="_52SHARED_FORMULA_15_37_15_37_4_1">"""(([.O38]/[.N38])*100)-100"""</definedName>
    <definedName name="_53SHARED_FORMULA_15_37_15_37_4_2">"""(([.O38]/[.N38])*100)-100"""</definedName>
    <definedName name="_54SHARED_FORMULA_15_37_15_37_4_3">((#REF!/#REF!)*100)-100</definedName>
    <definedName name="_55SHARED_FORMULA_15_37_15_37_6_1">"""(([.O38]/[.N38])*100)-100"""</definedName>
    <definedName name="_56SHARED_FORMULA_15_37_15_37_6_2">"""(([.O38]/[.N38])*100)-100"""</definedName>
    <definedName name="_57SHARED_FORMULA_15_37_15_37_6_3">((#REF!/#REF!)*100)-100</definedName>
    <definedName name="_58SHARED_FORMULA_15_38_15_38_7_1">"""(([.O39]/[.N39])*100)-100"""</definedName>
    <definedName name="_59SHARED_FORMULA_15_38_15_38_7_2">"""(([.O39]/[.N39])*100)-100"""</definedName>
    <definedName name="_5Excel_BuiltIn_Print_Area_2_2">"""NA()"""</definedName>
    <definedName name="_60SHARED_FORMULA_15_38_15_38_7_3">((#REF!/#REF!)*100)-100</definedName>
    <definedName name="_61SHARED_FORMULA_15_40_15_40_8_1">"""(([.O41]/[.N41])*100)-100"""</definedName>
    <definedName name="_62SHARED_FORMULA_15_40_15_40_8_2">"""(([.O41]/[.N41])*100)-100"""</definedName>
    <definedName name="_63SHARED_FORMULA_15_40_15_40_8_3">((#REF!/#REF!)*100)-100</definedName>
    <definedName name="_64SHARED_FORMULA_15_53_15_53_8_1">"""(([.O54]/[.N54])*100)-100"""</definedName>
    <definedName name="_65SHARED_FORMULA_15_53_15_53_8_2">"""(([.O54]/[.N54])*100)-100"""</definedName>
    <definedName name="_66SHARED_FORMULA_15_53_15_53_8_3">((#REF!/#REF!)*100)-100</definedName>
    <definedName name="_67SHARED_FORMULA_15_54_15_54_5_1">"""(([.O55]/[.N55])*100)-100"""</definedName>
    <definedName name="_68SHARED_FORMULA_15_54_15_54_5_2">"""(([.O55]/[.N55])*100)-100"""</definedName>
    <definedName name="_69SHARED_FORMULA_15_54_15_54_5_3">((#REF!/#REF!)*100)-100</definedName>
    <definedName name="_6Excel_BuiltIn_Print_Area_2_3">NA()</definedName>
    <definedName name="_70SHARED_FORMULA_15_55_15_55_4_1">"""(([.O56]/[.N56])*100)-100"""</definedName>
    <definedName name="_71SHARED_FORMULA_15_55_15_55_4_2">"""(([.O56]/[.N56])*100)-100"""</definedName>
    <definedName name="_72SHARED_FORMULA_15_55_15_55_4_3">((#REF!/#REF!)*100)-100</definedName>
    <definedName name="_73SHARED_FORMULA_15_55_15_55_6_1">"""(([.O56]/[.N56])*100)-100"""</definedName>
    <definedName name="_74SHARED_FORMULA_15_55_15_55_6_2">"""(([.O56]/[.N56])*100)-100"""</definedName>
    <definedName name="_75SHARED_FORMULA_15_55_15_55_6_3">((#REF!/#REF!)*100)-100</definedName>
    <definedName name="_76SHARED_FORMULA_15_56_15_56_7_1">"""(([.O57]/[.N57])*100)-100"""</definedName>
    <definedName name="_77SHARED_FORMULA_15_56_15_56_7_2">"""(([.O57]/[.N57])*100)-100"""</definedName>
    <definedName name="_78SHARED_FORMULA_15_56_15_56_7_3">((#REF!/#REF!)*100)-100</definedName>
    <definedName name="_79SHARED_FORMULA_15_71_15_71_8_1">"""(([.O72]/[.N72])*100)-100"""</definedName>
    <definedName name="_7Excel_BuiltIn_Print_Area_3_1">"""NA()"""</definedName>
    <definedName name="_80SHARED_FORMULA_15_71_15_71_8_2">"""(([.O72]/[.N72])*100)-100"""</definedName>
    <definedName name="_81SHARED_FORMULA_15_71_15_71_8_3">((#REF!/#REF!)*100)-100</definedName>
    <definedName name="_82SHARED_FORMULA_15_72_15_72_5_1">"""(([.O73]/[.N73])*100)-100"""</definedName>
    <definedName name="_83SHARED_FORMULA_15_72_15_72_5_2">"""(([.O73]/[.N73])*100)-100"""</definedName>
    <definedName name="_84SHARED_FORMULA_15_72_15_72_5_3">((#REF!/#REF!)*100)-100</definedName>
    <definedName name="_85SHARED_FORMULA_15_73_15_73_4_1">"""(([.O74]/[.N74])*100)-100"""</definedName>
    <definedName name="_86SHARED_FORMULA_15_73_15_73_4_2">"""(([.O74]/[.N74])*100)-100"""</definedName>
    <definedName name="_87SHARED_FORMULA_15_73_15_73_4_3">((#REF!/#REF!)*100)-100</definedName>
    <definedName name="_88SHARED_FORMULA_15_73_15_73_6_1">"""(([.O74]/[.N74])*100)-100"""</definedName>
    <definedName name="_89SHARED_FORMULA_15_73_15_73_6_2">"""(([.O74]/[.N74])*100)-100"""</definedName>
    <definedName name="_8Excel_BuiltIn_Print_Area_3_2">"""NA()"""</definedName>
    <definedName name="_90SHARED_FORMULA_15_73_15_73_6_3">((#REF!/#REF!)*100)-100</definedName>
    <definedName name="_91SHARED_FORMULA_15_74_15_74_7_1">"""(([.O75]/[.N75])*100)-100"""</definedName>
    <definedName name="_92SHARED_FORMULA_15_74_15_74_7_2">"""(([.O75]/[.N75])*100)-100"""</definedName>
    <definedName name="_93SHARED_FORMULA_15_74_15_74_7_3">((#REF!/#REF!)*100)-100</definedName>
    <definedName name="_94SHARED_FORMULA_15_89_15_89_5_1">"""(([.O90]/[.N90])*100)-100"""</definedName>
    <definedName name="_95SHARED_FORMULA_15_89_15_89_5_2">"""(([.O90]/[.N90])*100)-100"""</definedName>
    <definedName name="_96SHARED_FORMULA_15_89_15_89_5_3">((#REF!/#REF!)*100)-100</definedName>
    <definedName name="_97SHARED_FORMULA_15_89_15_89_8_1">"""(([.O90]/[.N90])*100)-100"""</definedName>
    <definedName name="_98SHARED_FORMULA_15_89_15_89_8_2">"""(([.O90]/[.N90])*100)-100"""</definedName>
    <definedName name="_99SHARED_FORMULA_15_89_15_89_8_3">((#REF!/#REF!)*100)-100</definedName>
    <definedName name="_9Excel_BuiltIn_Print_Area_3_3">NA()</definedName>
    <definedName name="Excel_BuiltIn_Print_Area">'Evol.sole-régionale_Blés'!$A$61:$Q$87</definedName>
    <definedName name="Excel_BuiltIn_Print_Area_1">"""NA()"""</definedName>
    <definedName name="Excel_BuiltIn_Print_Area_2">"""NA()"""</definedName>
    <definedName name="Excel_BuiltIn_Print_Area_3">"""NA()"""</definedName>
    <definedName name="Excel_BuiltIn_Print_Area_4">"""NA()"""</definedName>
    <definedName name="Excel_BuiltIn_Print_Area_5">"""NA()"""</definedName>
    <definedName name="SHARED_FORMULA_1_146_1_146_0">"""NA()"""</definedName>
    <definedName name="SHARED_FORMULA_1_147_1_147_0">"""NA()"""</definedName>
    <definedName name="SHARED_FORMULA_1_148_1_148_0">"""NA()"""</definedName>
    <definedName name="SHARED_FORMULA_1_149_1_149_0">"""NA()"""</definedName>
    <definedName name="SHARED_FORMULA_1_55_1_55_3">"""SUM([.B52:.B55])"""</definedName>
    <definedName name="SHARED_FORMULA_1_56_1_56_3">"""[.B56]/[.B50]*100"""</definedName>
    <definedName name="SHARED_FORMULA_15_14_15_14_4">"""(([.O15]/[.N15])*100)-100"""</definedName>
    <definedName name="SHARED_FORMULA_15_14_15_14_5">"""(([.O15]/[.N15])*100)-100"""</definedName>
    <definedName name="SHARED_FORMULA_15_14_15_14_6">"""(([.O15]/[.N15])*100)-100"""</definedName>
    <definedName name="SHARED_FORMULA_15_14_15_14_8">"""(([.O15]/[.N15])*100)-100"""</definedName>
    <definedName name="SHARED_FORMULA_15_15_15_15_7">"""(([.O16]/[.N16])*100)-100"""</definedName>
    <definedName name="SHARED_FORMULA_15_36_15_36_5">"""(([.O37]/[.N37])*100)-100"""</definedName>
    <definedName name="SHARED_FORMULA_15_37_15_37_4">"""(([.O38]/[.N38])*100)-100"""</definedName>
    <definedName name="SHARED_FORMULA_15_37_15_37_6">"""(([.O38]/[.N38])*100)-100"""</definedName>
    <definedName name="SHARED_FORMULA_15_38_15_38_7">"""(([.O39]/[.N39])*100)-100"""</definedName>
    <definedName name="SHARED_FORMULA_15_40_15_40_8">"""(([.O41]/[.N41])*100)-100"""</definedName>
    <definedName name="SHARED_FORMULA_15_53_15_53_8">"""(([.O54]/[.N54])*100)-100"""</definedName>
    <definedName name="SHARED_FORMULA_15_54_15_54_5">"""(([.O55]/[.N55])*100)-100"""</definedName>
    <definedName name="SHARED_FORMULA_15_55_15_55_4">"""(([.O56]/[.N56])*100)-100"""</definedName>
    <definedName name="SHARED_FORMULA_15_55_15_55_6">"""(([.O56]/[.N56])*100)-100"""</definedName>
    <definedName name="SHARED_FORMULA_15_56_15_56_7">"""(([.O57]/[.N57])*100)-100"""</definedName>
    <definedName name="SHARED_FORMULA_15_71_15_71_8">"""(([.O72]/[.N72])*100)-100"""</definedName>
    <definedName name="SHARED_FORMULA_15_72_15_72_5">"""(([.O73]/[.N73])*100)-100"""</definedName>
    <definedName name="SHARED_FORMULA_15_73_15_73_4">"""(([.O74]/[.N74])*100)-100"""</definedName>
    <definedName name="SHARED_FORMULA_15_73_15_73_6">"""(([.O74]/[.N74])*100)-100"""</definedName>
    <definedName name="SHARED_FORMULA_15_74_15_74_7">"""(([.O75]/[.N75])*100)-100"""</definedName>
    <definedName name="SHARED_FORMULA_15_89_15_89_5">"""(([.O90]/[.N90])*100)-100"""</definedName>
    <definedName name="SHARED_FORMULA_15_89_15_89_8">"""(([.O90]/[.N90])*100)-100"""</definedName>
    <definedName name="SHARED_FORMULA_15_95_15_95_5">"""(([.O96]/[.N96])*100)-100"""</definedName>
    <definedName name="SHARED_FORMULA_2_11_2_11_3">"""SUM([.C9:.C10])"""</definedName>
    <definedName name="SHARED_FORMULA_2_7_2_7_2">"""SUM(#REF!)"""</definedName>
    <definedName name="SHARED_FORMULA_4_14_4_14_4">"""(([.D15]/[.C15])*100)-100"""</definedName>
    <definedName name="SHARED_FORMULA_4_14_4_14_5">"""(([.D15]/[.C15])*100)-100"""</definedName>
    <definedName name="SHARED_FORMULA_4_14_4_14_6">"""(([.D15]/[.C15])*100)-100"""</definedName>
    <definedName name="SHARED_FORMULA_4_14_4_14_8">"""(([.D15]/[.C15])*100)-100"""</definedName>
    <definedName name="SHARED_FORMULA_4_15_4_15_7">"""(([.D16]/[.C16])*100)-100"""</definedName>
    <definedName name="SHARED_FORMULA_4_36_4_36_5">"""(([.D37]/[.C37])*100)-100"""</definedName>
    <definedName name="SHARED_FORMULA_4_37_4_37_4">"""(([.D38]/[.C38])*100)-100"""</definedName>
    <definedName name="SHARED_FORMULA_4_37_4_37_6">"""(([.D38]/[.C38])*100)-100"""</definedName>
    <definedName name="SHARED_FORMULA_4_38_4_38_7">"""(([.D39]/[.C39])*100)-100"""</definedName>
    <definedName name="SHARED_FORMULA_4_40_4_40_8">"""(([.D41]/[.C41])*100)-100"""</definedName>
    <definedName name="SHARED_FORMULA_4_53_4_53_8">"""(([.D54]/[.C54])*100)-100"""</definedName>
    <definedName name="SHARED_FORMULA_4_54_4_54_5">"""(([.D55]/[.C55])*100)-100"""</definedName>
    <definedName name="SHARED_FORMULA_4_55_4_55_4">"""(([.D56]/[.C56])*100)-100"""</definedName>
    <definedName name="SHARED_FORMULA_4_55_4_55_6">"""(([.D56]/[.C56])*100)-100"""</definedName>
    <definedName name="SHARED_FORMULA_4_56_4_56_7">"""(([.D57]/[.C57])*100)-100"""</definedName>
    <definedName name="SHARED_FORMULA_4_71_4_71_5">"""(([.D72]/[.C72])*100)-100"""</definedName>
    <definedName name="SHARED_FORMULA_4_71_4_71_8">"""(([.D72]/[.C72])*100)-100"""</definedName>
    <definedName name="SHARED_FORMULA_4_72_4_72_4">"""(([.D73]/[.C73])*100)-100"""</definedName>
    <definedName name="SHARED_FORMULA_4_72_4_72_6">"""(([.D73]/[.C73])*100)-100"""</definedName>
    <definedName name="SHARED_FORMULA_4_73_4_73_7">"""(([.D74]/[.C74])*100)-100"""</definedName>
    <definedName name="SHARED_FORMULA_4_88_4_88_8">"""(([.D89]/[.C89])*100)-100"""</definedName>
    <definedName name="SHARED_FORMULA_4_89_4_89_5">"""(([.D90]/[.C90])*100)-100"""</definedName>
    <definedName name="Z_3BCF3A1C_15FB_4953_A7D3_0EA7293DDD77__wvu_Cols">"""NA()"""</definedName>
    <definedName name="Z_3BCF3A1C_15FB_4953_A7D3_0EA7293DDD77__wvu_Cols_1">"""NA()"""</definedName>
    <definedName name="Z_3BCF3A1C_15FB_4953_A7D3_0EA7293DDD77__wvu_PrintArea">"""NA()"""</definedName>
    <definedName name="Z_3BCF3A1C_15FB_4953_A7D3_0EA7293DDD77__wvu_PrintArea_1">"""NA()"""</definedName>
    <definedName name="Z_3BCF3A1C_15FB_4953_A7D3_0EA7293DDD77__wvu_PrintArea_2">"""NA()"""</definedName>
    <definedName name="Z_3BCF3A1C_15FB_4953_A7D3_0EA7293DDD77__wvu_PrintArea_3">"""NA()"""</definedName>
    <definedName name="Z_3BCF3A1C_15FB_4953_A7D3_0EA7293DDD77__wvu_PrintTitles">"""NA()"""</definedName>
    <definedName name="Z_3BCF3A1C_15FB_4953_A7D3_0EA7293DDD77__wvu_PrintTitles_1">"""NA()"""</definedName>
    <definedName name="Z_3BCF3A1C_15FB_4953_A7D3_0EA7293DDD77__wvu_PrintTitles_2">"""NA()"""</definedName>
    <definedName name="Z_3BCF3A1C_15FB_4953_A7D3_0EA7293DDD77__wvu_PrintTitles_3">"""NA()"""</definedName>
    <definedName name="_xlnm.Print_Area" localSheetId="2">'GC_EstimProduction2022-2023'!$A$36:$P$36</definedName>
  </definedNames>
  <calcPr calcId="162913"/>
  <customWorkbookViews>
    <customWorkbookView name="Utilisateur Windows - Affichage personnalisé" guid="{ED3D59C6-95D8-425D-B182-A385DC662969}" mergeInterval="0" personalView="1" maximized="1" xWindow="-2109" yWindow="-193" windowWidth="2118" windowHeight="1293" tabRatio="500" activeSheetId="4" showComments="commIndAndComment"/>
  </customWorkbookViews>
</workbook>
</file>

<file path=xl/calcChain.xml><?xml version="1.0" encoding="utf-8"?>
<calcChain xmlns="http://schemas.openxmlformats.org/spreadsheetml/2006/main">
  <c r="O59" i="7" l="1"/>
  <c r="O52" i="7"/>
  <c r="O58" i="7"/>
  <c r="O57" i="7"/>
  <c r="O56" i="7"/>
  <c r="O55" i="7"/>
  <c r="O54" i="7"/>
  <c r="N59" i="7"/>
  <c r="X14" i="7"/>
  <c r="Y11" i="7"/>
  <c r="Y12" i="7"/>
  <c r="T46" i="8" l="1"/>
  <c r="T40" i="8" s="1"/>
  <c r="T38" i="8"/>
  <c r="T34" i="8"/>
  <c r="T32" i="8"/>
  <c r="T30" i="8"/>
  <c r="T28" i="8"/>
  <c r="T44" i="8" l="1"/>
  <c r="T42" i="8"/>
  <c r="T36" i="8"/>
  <c r="T26" i="8"/>
  <c r="T24" i="8"/>
  <c r="T22" i="8"/>
  <c r="T20" i="8"/>
  <c r="T18" i="8"/>
  <c r="T16" i="8"/>
  <c r="T14" i="8"/>
  <c r="M58" i="7" l="1"/>
  <c r="M59" i="7" s="1"/>
  <c r="K58" i="7"/>
  <c r="K59" i="7" s="1"/>
  <c r="J58" i="7"/>
  <c r="J59" i="7" s="1"/>
  <c r="I58" i="7"/>
  <c r="I59" i="7" s="1"/>
  <c r="H58" i="7"/>
  <c r="H59" i="7" s="1"/>
  <c r="G58" i="7"/>
  <c r="G57" i="7"/>
  <c r="F57" i="7"/>
  <c r="E57" i="7"/>
  <c r="D57" i="7"/>
  <c r="C57" i="7"/>
  <c r="B57" i="7"/>
  <c r="F56" i="7"/>
  <c r="E56" i="7"/>
  <c r="D56" i="7"/>
  <c r="C56" i="7"/>
  <c r="B56" i="7"/>
  <c r="F55" i="7"/>
  <c r="E55" i="7"/>
  <c r="E58" i="7" s="1"/>
  <c r="E59" i="7" s="1"/>
  <c r="D55" i="7"/>
  <c r="C55" i="7"/>
  <c r="B55" i="7"/>
  <c r="F54" i="7"/>
  <c r="E54" i="7"/>
  <c r="D54" i="7"/>
  <c r="D58" i="7" s="1"/>
  <c r="D59" i="7" s="1"/>
  <c r="C54" i="7"/>
  <c r="C58" i="7" s="1"/>
  <c r="C59" i="7" s="1"/>
  <c r="B54" i="7"/>
  <c r="G52" i="7"/>
  <c r="F52" i="7"/>
  <c r="E52" i="7"/>
  <c r="D52" i="7"/>
  <c r="C52" i="7"/>
  <c r="B52" i="7"/>
  <c r="W14" i="7"/>
  <c r="Y14" i="7" s="1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E32" i="6"/>
  <c r="E31" i="6"/>
  <c r="E30" i="6"/>
  <c r="E29" i="6"/>
  <c r="E28" i="6"/>
  <c r="E27" i="6"/>
  <c r="E26" i="6"/>
  <c r="E25" i="6"/>
  <c r="E24" i="6"/>
  <c r="E23" i="6"/>
  <c r="E22" i="6"/>
  <c r="E15" i="6"/>
  <c r="E14" i="6"/>
  <c r="E13" i="6"/>
  <c r="E12" i="6"/>
  <c r="E11" i="6"/>
  <c r="E10" i="6"/>
  <c r="E9" i="6"/>
  <c r="E8" i="6"/>
  <c r="E7" i="6"/>
  <c r="E6" i="6"/>
  <c r="E5" i="6"/>
  <c r="E4" i="6"/>
  <c r="E62" i="5"/>
  <c r="E61" i="5"/>
  <c r="E60" i="5"/>
  <c r="E59" i="5"/>
  <c r="E58" i="5"/>
  <c r="E57" i="5"/>
  <c r="E56" i="5"/>
  <c r="E55" i="5"/>
  <c r="E54" i="5"/>
  <c r="E53" i="5"/>
  <c r="E52" i="5"/>
  <c r="E51" i="5"/>
  <c r="E43" i="5"/>
  <c r="E42" i="5"/>
  <c r="E40" i="5"/>
  <c r="E37" i="5"/>
  <c r="E36" i="5"/>
  <c r="E35" i="5"/>
  <c r="E34" i="5"/>
  <c r="E32" i="5"/>
  <c r="E24" i="5"/>
  <c r="E23" i="5"/>
  <c r="E22" i="5"/>
  <c r="E21" i="5"/>
  <c r="E20" i="5"/>
  <c r="E19" i="5"/>
  <c r="E18" i="5"/>
  <c r="E17" i="5"/>
  <c r="E16" i="5"/>
  <c r="E15" i="5"/>
  <c r="E14" i="5"/>
  <c r="E13" i="5"/>
  <c r="G59" i="7" l="1"/>
  <c r="B58" i="7"/>
  <c r="B59" i="7" s="1"/>
  <c r="F58" i="7"/>
  <c r="F59" i="7" s="1"/>
</calcChain>
</file>

<file path=xl/sharedStrings.xml><?xml version="1.0" encoding="utf-8"?>
<sst xmlns="http://schemas.openxmlformats.org/spreadsheetml/2006/main" count="249" uniqueCount="157">
  <si>
    <t>Estimations précoces de conjoncture en Grandes cultures</t>
  </si>
  <si>
    <t>Ces estimations sont issues d’un croisement de différentes sources d’informations constituées par :</t>
  </si>
  <si>
    <t>- un réseau d'enquêtés à partir de correspondants locaux interrogés chaque mois,</t>
  </si>
  <si>
    <t>- des enquêtes régionales : l'enquête annuelle "Terres Labourables" portant sur 1 527 exploitants de la région,</t>
  </si>
  <si>
    <t>l’enquête annuelle « Teruti-Lucas » examinant 3 998 segments dans la région, soit 26 659 points en 2016,</t>
  </si>
  <si>
    <t>- des extractions des déclarations PAC déposées par les agriculteurs dans les 13 départements de la région,</t>
  </si>
  <si>
    <t>Au fur et à mesure de l’année, et à chaque réception de données, les chiffres sont comparés et les estimations sont affinées,</t>
  </si>
  <si>
    <t>en considérant les éléments fournis par les enquêtes et les extractions de données.</t>
  </si>
  <si>
    <t>Méthodologie par estimations successives :</t>
  </si>
  <si>
    <t>Le 1er décembre correspond au démarrage de la nouvelle campagne agricole « grandes cultures » 2019-2020 qui se déroulera jusqu’au</t>
  </si>
  <si>
    <t>30 novembre 2020. Les premières estimations ne concernent que les céréales d’hiver (blé, seigle, orge, avoine, triticale) et le colza. Ces estimations</t>
  </si>
  <si>
    <t>s’affinent et se complètent de mois en mois tout au long de la campagne. Les données sont disponibles à partir du 10 des mois suivants : février,</t>
  </si>
  <si>
    <t>avril, mai, juin, juillet, août, septembre, octobre, novembre.</t>
  </si>
  <si>
    <t>En avril, les cultures de printemps s’ajoutent à celles d’hiver ; dès le mois de mai les informations couvrent l’ensemble des cultures.</t>
  </si>
  <si>
    <t>Les estimations de surfaces sont complétées à partir de juillet par des estimations de rendements et de production.</t>
  </si>
  <si>
    <t>Stocks et dépôts pour les grandes cultures</t>
  </si>
  <si>
    <r>
      <rPr>
        <b/>
        <sz val="10"/>
        <color rgb="FF008080"/>
        <rFont val="Calibri"/>
        <family val="2"/>
      </rPr>
      <t xml:space="preserve">Déclarations mensuelles obligatoires, </t>
    </r>
    <r>
      <rPr>
        <sz val="10"/>
        <color rgb="FF000000"/>
        <rFont val="Calibri"/>
        <family val="2"/>
      </rPr>
      <t>réalisées par les collecteurs et les producteurs grainiers sur les Etats 2.</t>
    </r>
  </si>
  <si>
    <t>Ces Etats tracent les entrées, sorties, stocks et mises en dépôt par espèces chez les collecteurs des grains de consommations et des semences.</t>
  </si>
  <si>
    <t>Définition stocks/dépôts</t>
  </si>
  <si>
    <t>C’est la notion de « propriété » qui décline les stocks, des dépôts.</t>
  </si>
  <si>
    <r>
      <rPr>
        <b/>
        <sz val="10"/>
        <color rgb="FF333333"/>
        <rFont val="Calibri"/>
        <family val="2"/>
      </rPr>
      <t>Les stocks en dépôts sont représentés</t>
    </r>
    <r>
      <rPr>
        <sz val="10"/>
        <color rgb="FF333333"/>
        <rFont val="Calibri"/>
        <family val="2"/>
      </rPr>
      <t xml:space="preserve"> par des quantités de graines de céréales ou oléprotéagineux qui sont présentes dans les silos du collecteur</t>
    </r>
  </si>
  <si>
    <t>déclaré et appartenant toujours aux livreurs. Ces stocks sont détaillés par département du silo de stockage.</t>
  </si>
  <si>
    <r>
      <rPr>
        <sz val="10"/>
        <color rgb="FF333333"/>
        <rFont val="Calibri"/>
        <family val="2"/>
      </rPr>
      <t>Le</t>
    </r>
    <r>
      <rPr>
        <b/>
        <sz val="10"/>
        <color rgb="FF333333"/>
        <rFont val="Calibri"/>
        <family val="2"/>
      </rPr>
      <t>s stocks « collecteurs » correspondent à des quantités de grains (consommation et semences) appartenant au collecteur déclaré</t>
    </r>
  </si>
  <si>
    <t>ou producteur grainier, stockée dans chaque département au dernier jour du mois.</t>
  </si>
  <si>
    <t>Index :</t>
  </si>
  <si>
    <t>Calendrier des estimations de production</t>
  </si>
  <si>
    <t>Estimations de production campagne</t>
  </si>
  <si>
    <t>Cotations des céréales</t>
  </si>
  <si>
    <t>Evolution de la sole régionale des blés</t>
  </si>
  <si>
    <t>Calendrier de parution des informations Grandes cultures</t>
  </si>
  <si>
    <t>Surface</t>
  </si>
  <si>
    <t>Surface et production</t>
  </si>
  <si>
    <t>Déc</t>
  </si>
  <si>
    <t>Janv</t>
  </si>
  <si>
    <t>Fév</t>
  </si>
  <si>
    <t>Mars</t>
  </si>
  <si>
    <t>Avril</t>
  </si>
  <si>
    <t>Mai</t>
  </si>
  <si>
    <t>Juin</t>
  </si>
  <si>
    <t>Juillet</t>
  </si>
  <si>
    <t>Août</t>
  </si>
  <si>
    <t>Sept</t>
  </si>
  <si>
    <t>Oct</t>
  </si>
  <si>
    <t>Nov</t>
  </si>
  <si>
    <t>Blé tendre d'hiver</t>
  </si>
  <si>
    <t>Blé tendre de printemps</t>
  </si>
  <si>
    <t>Blé dur d'hiver</t>
  </si>
  <si>
    <t>Blé dur de printemps</t>
  </si>
  <si>
    <t>Orge, escourgeon d'hiver</t>
  </si>
  <si>
    <t>Orge, esc.de printemps</t>
  </si>
  <si>
    <t>Avoine d'hiver</t>
  </si>
  <si>
    <t>Avoine de printemps</t>
  </si>
  <si>
    <t>Seigle</t>
  </si>
  <si>
    <t>Triticale</t>
  </si>
  <si>
    <t>Maïs</t>
  </si>
  <si>
    <t>Sorgho</t>
  </si>
  <si>
    <t>Colza d'hiver</t>
  </si>
  <si>
    <t>Colza de printemps</t>
  </si>
  <si>
    <t>Tournesol</t>
  </si>
  <si>
    <t>Soja</t>
  </si>
  <si>
    <t>Féveroles</t>
  </si>
  <si>
    <t>Pois secs</t>
  </si>
  <si>
    <t>Lupin doux</t>
  </si>
  <si>
    <t>Betteraves</t>
  </si>
  <si>
    <t>Pommes de terre</t>
  </si>
  <si>
    <t>Jachère agronomique</t>
  </si>
  <si>
    <t>Source : Agreste - situation mensuelle grandes cultures</t>
  </si>
  <si>
    <t>Campagne de production 2023 (données provisoires)</t>
  </si>
  <si>
    <t>Unités : ha, %</t>
  </si>
  <si>
    <t>Données provisoires 2022</t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</si>
  <si>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</si>
  <si>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</si>
  <si>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</si>
  <si>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</si>
  <si>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</si>
  <si>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</si>
  <si>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</si>
  <si>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</si>
  <si>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>Aude</t>
  </si>
  <si>
    <t>Gard</t>
  </si>
  <si>
    <t>Hérault</t>
  </si>
  <si>
    <t>Autres départements</t>
  </si>
  <si>
    <t>Total Occitanie</t>
  </si>
  <si>
    <t>Bassin Midi-pyrénées</t>
  </si>
  <si>
    <t>Bassin Languedoc-Roussillon</t>
  </si>
  <si>
    <t>surface</t>
  </si>
  <si>
    <t>(1) : Surfaces issues des estimations précoces de production</t>
  </si>
  <si>
    <t>(2) : Évolutions des surfaces en %  calculées par comparaison aux estimations surfaces 2022 provisoires</t>
  </si>
  <si>
    <t>Evolution des cotations des céréales, marché France métropolitaine, base juillet</t>
  </si>
  <si>
    <t>Evolution des cotations de blé tendre, rendu Rouen (base juillet)</t>
  </si>
  <si>
    <t>2021-2022</t>
  </si>
  <si>
    <t>juil</t>
  </si>
  <si>
    <t>aout</t>
  </si>
  <si>
    <t>sept</t>
  </si>
  <si>
    <t>oct</t>
  </si>
  <si>
    <t>nov</t>
  </si>
  <si>
    <t>déc</t>
  </si>
  <si>
    <t>janv</t>
  </si>
  <si>
    <t>fév</t>
  </si>
  <si>
    <t>mars</t>
  </si>
  <si>
    <t>avril</t>
  </si>
  <si>
    <t>mai</t>
  </si>
  <si>
    <t>juin</t>
  </si>
  <si>
    <t>source : FranceAgriMer, La dépêche</t>
  </si>
  <si>
    <t>Evolution des cotations de blé dur, Port-la-Nouvelle (base juillet)</t>
  </si>
  <si>
    <t>Euro/
Tonne</t>
  </si>
  <si>
    <t>Moyenne 2017-2021</t>
  </si>
  <si>
    <t>2022-2023</t>
  </si>
  <si>
    <t>Evol. 2021/2022</t>
  </si>
  <si>
    <t>Evolution des cotations de maïs, FOB Atlantique (base juillet)</t>
  </si>
  <si>
    <t>Euro/
Tonnes</t>
  </si>
  <si>
    <t>Evolution des cotations de Colza, rendu Rouen</t>
  </si>
  <si>
    <t>Evol. 2020/2021</t>
  </si>
  <si>
    <t>Evolution des cotations de Tournesol, rendu Bordeaux</t>
  </si>
  <si>
    <t>Moyenne 2016-2020</t>
  </si>
  <si>
    <t>2020-2021</t>
  </si>
  <si>
    <t>Evolution des surfaces de blé Occitanie  depuis 2000 (1000 ha)</t>
  </si>
  <si>
    <t>Année</t>
  </si>
  <si>
    <t>Blé tendre</t>
  </si>
  <si>
    <t>Blé dur</t>
  </si>
  <si>
    <t>Total sole blé</t>
  </si>
  <si>
    <t>Evolution des surfaces de blé dur Occitanie</t>
  </si>
  <si>
    <t>Evolution des surfaces de blé dur Occitanie (1000 ha)</t>
  </si>
  <si>
    <t>Occitanie</t>
  </si>
  <si>
    <t>dont</t>
  </si>
  <si>
    <t xml:space="preserve">Haute-Garonne </t>
  </si>
  <si>
    <t xml:space="preserve"> Aude</t>
  </si>
  <si>
    <t xml:space="preserve"> Gers</t>
  </si>
  <si>
    <t>Total des 4 départements</t>
  </si>
  <si>
    <t>Part des 4 départements</t>
  </si>
  <si>
    <r>
      <rPr>
        <b/>
        <sz val="9"/>
        <rFont val="Arial"/>
        <family val="2"/>
      </rPr>
      <t xml:space="preserve">Cultures </t>
    </r>
    <r>
      <rPr>
        <sz val="9"/>
        <rFont val="Arial"/>
        <family val="2"/>
      </rPr>
      <t>(1)</t>
    </r>
  </si>
  <si>
    <t xml:space="preserve">OCCITANIE </t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</si>
  <si>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lé tendre </t>
    </r>
  </si>
  <si>
    <r>
      <rPr>
        <b/>
        <sz val="9"/>
        <rFont val="Arial"/>
        <family val="2"/>
      </rPr>
      <t xml:space="preserve"> B</t>
    </r>
    <r>
      <rPr>
        <sz val="9"/>
        <rFont val="Arial"/>
        <family val="2"/>
      </rPr>
      <t xml:space="preserve">lé dur </t>
    </r>
  </si>
  <si>
    <r>
      <rPr>
        <b/>
        <sz val="9"/>
        <rFont val="Arial"/>
        <family val="2"/>
      </rPr>
      <t xml:space="preserve"> S</t>
    </r>
    <r>
      <rPr>
        <sz val="9"/>
        <rFont val="Arial"/>
        <family val="2"/>
      </rPr>
      <t>eigle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</si>
  <si>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O</t>
    </r>
    <r>
      <rPr>
        <sz val="9"/>
        <rFont val="Arial"/>
        <family val="2"/>
      </rPr>
      <t>rge et 
escourgeon d'hiver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</si>
  <si>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O</t>
    </r>
    <r>
      <rPr>
        <sz val="9"/>
        <rFont val="Arial"/>
        <family val="2"/>
      </rPr>
      <t>rge et 
escourgeon de printemps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</si>
  <si>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voine </t>
    </r>
  </si>
  <si>
    <r>
      <rPr>
        <b/>
        <sz val="9"/>
        <rFont val="Arial"/>
        <family val="2"/>
      </rPr>
      <t xml:space="preserve"> T</t>
    </r>
    <r>
      <rPr>
        <sz val="9"/>
        <rFont val="Arial"/>
        <family val="2"/>
      </rPr>
      <t>riticale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</si>
  <si>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M</t>
    </r>
    <r>
      <rPr>
        <sz val="9"/>
        <rFont val="Arial"/>
        <family val="2"/>
      </rPr>
      <t>aïs grain irrigué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</si>
  <si>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M</t>
    </r>
    <r>
      <rPr>
        <sz val="9"/>
        <rFont val="Arial"/>
        <family val="2"/>
      </rPr>
      <t>aïs grain en sec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</si>
  <si>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M</t>
    </r>
    <r>
      <rPr>
        <sz val="9"/>
        <rFont val="Arial"/>
        <family val="2"/>
      </rPr>
      <t>aïs semence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</si>
  <si>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</t>
    </r>
    <r>
      <rPr>
        <sz val="9"/>
        <rFont val="Arial"/>
        <family val="2"/>
      </rPr>
      <t>orgho grain</t>
    </r>
  </si>
  <si>
    <r>
      <rPr>
        <b/>
        <sz val="9"/>
        <rFont val="Arial"/>
        <family val="2"/>
      </rPr>
      <t xml:space="preserve"> C</t>
    </r>
    <r>
      <rPr>
        <sz val="9"/>
        <rFont val="Arial"/>
        <family val="2"/>
      </rPr>
      <t>olza (et navette)</t>
    </r>
  </si>
  <si>
    <r>
      <rPr>
        <b/>
        <sz val="9"/>
        <rFont val="Arial"/>
        <family val="2"/>
      </rPr>
      <t xml:space="preserve"> T</t>
    </r>
    <r>
      <rPr>
        <sz val="9"/>
        <rFont val="Arial"/>
        <family val="2"/>
      </rPr>
      <t>ournesol</t>
    </r>
  </si>
  <si>
    <r>
      <rPr>
        <b/>
        <sz val="9"/>
        <rFont val="Arial"/>
        <family val="2"/>
      </rPr>
      <t xml:space="preserve"> S</t>
    </r>
    <r>
      <rPr>
        <sz val="9"/>
        <rFont val="Arial"/>
        <family val="2"/>
      </rPr>
      <t>oja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</si>
  <si>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F</t>
    </r>
    <r>
      <rPr>
        <sz val="9"/>
        <rFont val="Arial"/>
        <family val="2"/>
      </rPr>
      <t>éveroles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</si>
  <si>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</t>
    </r>
    <r>
      <rPr>
        <sz val="9"/>
        <rFont val="Arial"/>
        <family val="2"/>
      </rPr>
      <t>ois  protéagineux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</si>
  <si>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M</t>
    </r>
    <r>
      <rPr>
        <sz val="9"/>
        <rFont val="Arial"/>
        <family val="2"/>
      </rPr>
      <t>aïs fourrage et ensilage</t>
    </r>
  </si>
  <si>
    <t>(2) : Evolutions des surfaces en %  calculées par comparaison aux données de la SAA 2015 définitive</t>
  </si>
  <si>
    <t>Unités : ha</t>
  </si>
  <si>
    <r>
      <rPr>
        <b/>
        <sz val="9"/>
        <rFont val="Arial"/>
        <family val="2"/>
      </rPr>
      <t xml:space="preserve">Evolution par rapport à la campagne précédente </t>
    </r>
    <r>
      <rPr>
        <sz val="9"/>
        <rFont val="Arial"/>
        <family val="2"/>
      </rPr>
      <t>(2)</t>
    </r>
  </si>
  <si>
    <t>Evolution  2021/2022</t>
  </si>
  <si>
    <t>Moyenne2017/2021</t>
  </si>
  <si>
    <t>Source - Agreste - Statistique agricole annuelle _ Estimations SRISET 2022</t>
  </si>
  <si>
    <t>Source - Agreste - Statistique agricole annuelle_ Estimations SRISET 2022</t>
  </si>
  <si>
    <r>
      <t xml:space="preserve">Grandes cultures : </t>
    </r>
    <r>
      <rPr>
        <b/>
        <sz val="10"/>
        <color rgb="FF000000"/>
        <rFont val="Arial"/>
        <family val="2"/>
      </rPr>
      <t>estimations des surfaces au 1</t>
    </r>
    <r>
      <rPr>
        <b/>
        <vertAlign val="superscript"/>
        <sz val="10"/>
        <color rgb="FF000000"/>
        <rFont val="Arial"/>
        <family val="2"/>
      </rPr>
      <t>er</t>
    </r>
    <r>
      <rPr>
        <b/>
        <sz val="10"/>
        <color rgb="FF000000"/>
        <rFont val="Arial"/>
        <family val="2"/>
      </rPr>
      <t xml:space="preserve"> juillet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</si>
</sst>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€_-;\-* #,##0.00\ _€_-;_-* &quot;-&quot;??\ _€_-;_-@_-"/>
    <numFmt numFmtId="164" formatCode="0&quot;  &quot;"/>
    <numFmt numFmtId="165" formatCode="0.0%"/>
    <numFmt numFmtId="166" formatCode="0.0"/>
    <numFmt numFmtId="167" formatCode="#.0"/>
    <numFmt numFmtId="168" formatCode="yyyy"/>
    <numFmt numFmtId="169" formatCode="#,##0\ "/>
    <numFmt numFmtId="170" formatCode="* #,##0\ ;* \(#,##0\);* &quot;- &quot;;@\ "/>
    <numFmt numFmtId="171" formatCode="#,##0.00\ [$€-40C];[Red]\-#,##0.00\ [$€-40C]"/>
  </numFmts>
  <fonts count="75">
    <font>
      <sz val="10"/>
      <color rgb="FF000000"/>
      <name val="Arial"/>
    </font>
    <font>
      <sz val="11"/>
      <color rgb="FFCC0000"/>
      <name val="Arial"/>
      <family val="2"/>
    </font>
    <font>
      <b/>
      <sz val="12"/>
      <color rgb="FF000000"/>
      <name val="Marianne"/>
      <family val="3"/>
    </font>
    <font>
      <sz val="11"/>
      <color rgb="FF000000"/>
      <name val="Marianne"/>
      <family val="3"/>
    </font>
    <font>
      <b/>
      <sz val="13"/>
      <color rgb="FF000000"/>
      <name val="Marianne"/>
      <family val="3"/>
    </font>
    <font>
      <b/>
      <sz val="11"/>
      <color rgb="FF666666"/>
      <name val="Marianne"/>
      <family val="3"/>
    </font>
    <font>
      <sz val="9"/>
      <color rgb="FF000000"/>
      <name val="Marianne"/>
      <family val="3"/>
    </font>
    <font>
      <sz val="9"/>
      <color rgb="FF666666"/>
      <name val="Marianne"/>
      <family val="3"/>
    </font>
    <font>
      <b/>
      <sz val="9"/>
      <color rgb="FF008080"/>
      <name val="Marianne"/>
      <family val="3"/>
    </font>
    <font>
      <b/>
      <sz val="11"/>
      <color rgb="FF000000"/>
      <name val="Marianne"/>
      <family val="3"/>
    </font>
    <font>
      <b/>
      <sz val="10"/>
      <color rgb="FF008080"/>
      <name val="Calibri"/>
      <family val="2"/>
    </font>
    <font>
      <sz val="10"/>
      <color rgb="FF000000"/>
      <name val="Calibri"/>
      <family val="2"/>
    </font>
    <font>
      <b/>
      <sz val="10"/>
      <color rgb="FF333333"/>
      <name val="Calibri"/>
      <family val="2"/>
    </font>
    <font>
      <sz val="10"/>
      <color rgb="FF333333"/>
      <name val="Calibri"/>
      <family val="2"/>
    </font>
    <font>
      <sz val="11"/>
      <color rgb="FF333333"/>
      <name val="Marianne"/>
      <family val="3"/>
    </font>
    <font>
      <u/>
      <sz val="11"/>
      <color rgb="FF0066CC"/>
      <name val="Marianne"/>
      <family val="3"/>
    </font>
    <font>
      <i/>
      <sz val="11"/>
      <color rgb="FF000000"/>
      <name val="Marianne"/>
      <family val="3"/>
    </font>
    <font>
      <sz val="10"/>
      <color rgb="FF000000"/>
      <name val="Arial1"/>
    </font>
    <font>
      <b/>
      <sz val="11"/>
      <color rgb="FF000000"/>
      <name val="Arial1"/>
    </font>
    <font>
      <b/>
      <sz val="10"/>
      <color rgb="FF000000"/>
      <name val="Arial1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sz val="10"/>
      <color rgb="FFFF0000"/>
      <name val="Arial1"/>
    </font>
    <font>
      <b/>
      <sz val="9"/>
      <color rgb="FF000000"/>
      <name val="Arial"/>
      <family val="2"/>
    </font>
    <font>
      <b/>
      <sz val="9"/>
      <color rgb="FFFFFFFF"/>
      <name val="Arial1"/>
    </font>
    <font>
      <b/>
      <sz val="9"/>
      <color rgb="FF000000"/>
      <name val="Arial1"/>
    </font>
    <font>
      <b/>
      <sz val="9"/>
      <color rgb="FF3366FF"/>
      <name val="Arial1"/>
    </font>
    <font>
      <b/>
      <sz val="9"/>
      <color rgb="FF0000FF"/>
      <name val="Arial1"/>
    </font>
    <font>
      <b/>
      <sz val="9"/>
      <color rgb="FF0000FF"/>
      <name val="Arial"/>
      <family val="2"/>
    </font>
    <font>
      <sz val="9"/>
      <color rgb="FF000000"/>
      <name val="Arial1"/>
    </font>
    <font>
      <i/>
      <sz val="9"/>
      <color rgb="FF000000"/>
      <name val="Arial1"/>
    </font>
    <font>
      <i/>
      <sz val="9"/>
      <color rgb="FF3366FF"/>
      <name val="Arial1"/>
    </font>
    <font>
      <b/>
      <i/>
      <sz val="9"/>
      <color rgb="FF0000FF"/>
      <name val="Arial1"/>
    </font>
    <font>
      <i/>
      <sz val="9"/>
      <color rgb="FF0000FF"/>
      <name val="Arial1"/>
    </font>
    <font>
      <sz val="9"/>
      <color rgb="FF0000FF"/>
      <name val="Arial1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2"/>
      <color indexed="23"/>
      <name val="Arial"/>
      <family val="2"/>
    </font>
    <font>
      <b/>
      <sz val="10"/>
      <name val="Arial"/>
      <family val="2"/>
    </font>
    <font>
      <sz val="11"/>
      <color indexed="48"/>
      <name val="Arial"/>
      <family val="2"/>
    </font>
    <font>
      <sz val="11"/>
      <color indexed="3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.5"/>
      <color theme="1"/>
      <name val="Marianne"/>
      <family val="3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1"/>
      <name val="Calibri Light"/>
      <family val="2"/>
    </font>
    <font>
      <sz val="10"/>
      <name val="Calibri Light"/>
      <family val="2"/>
    </font>
    <font>
      <sz val="8"/>
      <name val="Calibri Light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7.5"/>
      <color theme="1"/>
      <name val="Marianne"/>
      <family val="3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9"/>
      <color indexed="18"/>
      <name val="Arial"/>
      <family val="2"/>
    </font>
    <font>
      <u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u/>
      <sz val="10"/>
      <color indexed="3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339966"/>
        <bgColor rgb="FF00808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45"/>
      </patternFill>
    </fill>
    <fill>
      <patternFill patternType="solid">
        <fgColor indexed="22"/>
        <bgColor indexed="44"/>
      </patternFill>
    </fill>
    <fill>
      <patternFill patternType="solid">
        <fgColor indexed="26"/>
        <bgColor indexed="9"/>
      </patternFill>
    </fill>
  </fills>
  <borders count="6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21"/>
      </bottom>
      <diagonal/>
    </border>
    <border>
      <left style="thick">
        <color theme="4" tint="0.59996337778862885"/>
      </left>
      <right/>
      <top style="thick">
        <color theme="4" tint="0.59996337778862885"/>
      </top>
      <bottom/>
      <diagonal/>
    </border>
    <border>
      <left/>
      <right/>
      <top style="thick">
        <color theme="4" tint="0.59996337778862885"/>
      </top>
      <bottom/>
      <diagonal/>
    </border>
    <border>
      <left/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/>
      <top/>
      <bottom/>
      <diagonal/>
    </border>
    <border>
      <left/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 style="thick">
        <color theme="4" tint="0.59996337778862885"/>
      </right>
      <top/>
      <bottom style="thick">
        <color theme="4" tint="0.59996337778862885"/>
      </bottom>
      <diagonal/>
    </border>
    <border>
      <left style="thin">
        <color indexed="17"/>
      </left>
      <right style="hair">
        <color indexed="17"/>
      </right>
      <top style="thin">
        <color indexed="17"/>
      </top>
      <bottom style="thin">
        <color indexed="17"/>
      </bottom>
      <diagonal/>
    </border>
    <border>
      <left style="hair">
        <color indexed="17"/>
      </left>
      <right style="hair">
        <color indexed="17"/>
      </right>
      <top style="thin">
        <color indexed="17"/>
      </top>
      <bottom style="thin">
        <color indexed="17"/>
      </bottom>
      <diagonal/>
    </border>
    <border>
      <left style="hair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hair">
        <color indexed="17"/>
      </left>
      <right style="hair">
        <color indexed="17"/>
      </right>
      <top/>
      <bottom/>
      <diagonal/>
    </border>
    <border>
      <left style="thin">
        <color indexed="17"/>
      </left>
      <right style="hair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hair">
        <color indexed="17"/>
      </left>
      <right style="hair">
        <color indexed="17"/>
      </right>
      <top/>
      <bottom style="thin">
        <color indexed="17"/>
      </bottom>
      <diagonal/>
    </border>
    <border>
      <left style="thin">
        <color indexed="17"/>
      </left>
      <right style="hair">
        <color indexed="17"/>
      </right>
      <top/>
      <bottom style="thin">
        <color indexed="17"/>
      </bottom>
      <diagonal/>
    </border>
    <border>
      <left style="thin">
        <color indexed="17"/>
      </left>
      <right style="hair">
        <color indexed="17"/>
      </right>
      <top style="thin">
        <color indexed="17"/>
      </top>
      <bottom/>
      <diagonal/>
    </border>
    <border>
      <left style="hair">
        <color indexed="17"/>
      </left>
      <right style="hair">
        <color indexed="17"/>
      </right>
      <top style="thin">
        <color indexed="17"/>
      </top>
      <bottom/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hair">
        <color indexed="17"/>
      </left>
      <right/>
      <top style="thin">
        <color indexed="17"/>
      </top>
      <bottom style="thin">
        <color indexed="17"/>
      </bottom>
      <diagonal/>
    </border>
    <border>
      <left style="thick">
        <color theme="4" tint="0.39994506668294322"/>
      </left>
      <right/>
      <top style="thick">
        <color theme="4" tint="0.39994506668294322"/>
      </top>
      <bottom/>
      <diagonal/>
    </border>
    <border>
      <left/>
      <right/>
      <top style="thick">
        <color theme="4" tint="0.39994506668294322"/>
      </top>
      <bottom/>
      <diagonal/>
    </border>
    <border>
      <left/>
      <right style="thick">
        <color theme="4" tint="0.39994506668294322"/>
      </right>
      <top style="thick">
        <color theme="4" tint="0.39994506668294322"/>
      </top>
      <bottom/>
      <diagonal/>
    </border>
    <border>
      <left style="thick">
        <color theme="4" tint="0.39994506668294322"/>
      </left>
      <right/>
      <top/>
      <bottom/>
      <diagonal/>
    </border>
    <border>
      <left/>
      <right style="thick">
        <color theme="4" tint="0.39994506668294322"/>
      </right>
      <top/>
      <bottom/>
      <diagonal/>
    </border>
    <border>
      <left style="thick">
        <color theme="4" tint="0.39994506668294322"/>
      </left>
      <right style="thick">
        <color theme="4" tint="0.39994506668294322"/>
      </right>
      <top style="thick">
        <color theme="4" tint="0.39994506668294322"/>
      </top>
      <bottom/>
      <diagonal/>
    </border>
    <border>
      <left style="thick">
        <color theme="4" tint="0.39994506668294322"/>
      </left>
      <right style="thick">
        <color theme="4" tint="0.39994506668294322"/>
      </right>
      <top/>
      <bottom/>
      <diagonal/>
    </border>
    <border>
      <left style="thick">
        <color theme="4" tint="0.39994506668294322"/>
      </left>
      <right style="thick">
        <color theme="4" tint="0.39994506668294322"/>
      </right>
      <top/>
      <bottom style="thick">
        <color theme="4" tint="0.39994506668294322"/>
      </bottom>
      <diagonal/>
    </border>
    <border>
      <left/>
      <right style="hair">
        <color auto="1"/>
      </right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hair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17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17"/>
      </left>
      <right/>
      <top style="thin">
        <color indexed="17"/>
      </top>
      <bottom/>
      <diagonal/>
    </border>
    <border>
      <left/>
      <right style="hair">
        <color indexed="17"/>
      </right>
      <top style="thin">
        <color indexed="17"/>
      </top>
      <bottom/>
      <diagonal/>
    </border>
    <border>
      <left/>
      <right style="hair">
        <color indexed="17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0">
    <xf numFmtId="0" fontId="0" fillId="0" borderId="0">
      <protection locked="0"/>
    </xf>
    <xf numFmtId="9" fontId="35" fillId="0" borderId="0" applyFill="0" applyBorder="0" applyAlignment="0" applyProtection="0"/>
    <xf numFmtId="0" fontId="35" fillId="0" borderId="0"/>
    <xf numFmtId="0" fontId="1" fillId="0" borderId="0" applyBorder="0">
      <protection locked="0"/>
    </xf>
    <xf numFmtId="9" fontId="59" fillId="0" borderId="0" applyFont="0" applyFill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4" borderId="0" applyNumberFormat="0" applyBorder="0" applyAlignment="0" applyProtection="0"/>
    <xf numFmtId="0" fontId="62" fillId="16" borderId="45" applyNumberFormat="0" applyAlignment="0" applyProtection="0"/>
    <xf numFmtId="170" fontId="35" fillId="0" borderId="0" applyFill="0" applyBorder="0" applyAlignment="0" applyProtection="0"/>
    <xf numFmtId="0" fontId="35" fillId="17" borderId="46" applyNumberFormat="0" applyAlignment="0" applyProtection="0"/>
    <xf numFmtId="170" fontId="35" fillId="0" borderId="0" applyFill="0" applyBorder="0" applyAlignment="0" applyProtection="0"/>
    <xf numFmtId="0" fontId="35" fillId="0" borderId="0" applyNumberFormat="0" applyFill="0" applyBorder="0" applyProtection="0">
      <alignment horizontal="center"/>
    </xf>
    <xf numFmtId="0" fontId="63" fillId="11" borderId="45" applyNumberFormat="0" applyAlignment="0" applyProtection="0"/>
    <xf numFmtId="0" fontId="69" fillId="0" borderId="0" applyNumberFormat="0" applyFill="0" applyBorder="0" applyAlignment="0" applyProtection="0"/>
    <xf numFmtId="43" fontId="35" fillId="0" borderId="0" applyFill="0" applyBorder="0" applyAlignment="0" applyProtection="0"/>
    <xf numFmtId="43" fontId="35" fillId="0" borderId="0" applyFont="0" applyFill="0" applyBorder="0" applyAlignment="0" applyProtection="0"/>
    <xf numFmtId="0" fontId="64" fillId="0" borderId="0"/>
    <xf numFmtId="9" fontId="3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171" fontId="65" fillId="0" borderId="0" applyFill="0" applyBorder="0" applyAlignment="0" applyProtection="0"/>
    <xf numFmtId="0" fontId="66" fillId="16" borderId="47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5" fillId="0" borderId="0" applyNumberFormat="0" applyFill="0" applyBorder="0" applyProtection="0">
      <alignment horizontal="center" textRotation="90"/>
    </xf>
  </cellStyleXfs>
  <cellXfs count="244">
    <xf numFmtId="0" fontId="0" fillId="0" borderId="0" xfId="0">
      <protection locked="0"/>
    </xf>
    <xf numFmtId="0" fontId="0" fillId="0" borderId="0" xfId="0">
      <protection locked="0"/>
    </xf>
    <xf numFmtId="0" fontId="2" fillId="2" borderId="0" xfId="3" applyNumberFormat="1" applyFont="1" applyFill="1" applyBorder="1" applyAlignment="1" applyProtection="1">
      <protection locked="0"/>
    </xf>
    <xf numFmtId="0" fontId="3" fillId="2" borderId="0" xfId="3" applyNumberFormat="1" applyFont="1" applyFill="1" applyBorder="1" applyAlignment="1" applyProtection="1">
      <protection locked="0"/>
    </xf>
    <xf numFmtId="0" fontId="4" fillId="2" borderId="0" xfId="3" applyNumberFormat="1" applyFont="1" applyFill="1" applyBorder="1" applyAlignment="1" applyProtection="1">
      <protection locked="0"/>
    </xf>
    <xf numFmtId="0" fontId="3" fillId="2" borderId="0" xfId="0" applyFont="1" applyFill="1">
      <protection locked="0"/>
    </xf>
    <xf numFmtId="0" fontId="3" fillId="2" borderId="0" xfId="0" applyFont="1" applyFill="1" applyAlignment="1">
      <alignment horizontal="right"/>
      <protection locked="0"/>
    </xf>
    <xf numFmtId="0" fontId="6" fillId="2" borderId="0" xfId="0" applyFont="1" applyFill="1">
      <protection locked="0"/>
    </xf>
    <xf numFmtId="0" fontId="7" fillId="2" borderId="0" xfId="0" applyFont="1" applyFill="1" applyAlignment="1">
      <alignment horizontal="center"/>
      <protection locked="0"/>
    </xf>
    <xf numFmtId="0" fontId="8" fillId="2" borderId="0" xfId="0" applyFont="1" applyFill="1">
      <protection locked="0"/>
    </xf>
    <xf numFmtId="0" fontId="9" fillId="2" borderId="0" xfId="3" applyNumberFormat="1" applyFont="1" applyFill="1" applyBorder="1" applyAlignment="1" applyProtection="1">
      <protection locked="0"/>
    </xf>
    <xf numFmtId="0" fontId="10" fillId="2" borderId="0" xfId="0" applyFont="1" applyFill="1">
      <protection locked="0"/>
    </xf>
    <xf numFmtId="0" fontId="14" fillId="2" borderId="0" xfId="0" applyFont="1" applyFill="1">
      <protection locked="0"/>
    </xf>
    <xf numFmtId="0" fontId="14" fillId="2" borderId="0" xfId="3" applyNumberFormat="1" applyFont="1" applyFill="1" applyBorder="1" applyAlignment="1" applyProtection="1">
      <protection locked="0"/>
    </xf>
    <xf numFmtId="0" fontId="9" fillId="2" borderId="0" xfId="0" applyFont="1" applyFill="1">
      <protection locked="0"/>
    </xf>
    <xf numFmtId="0" fontId="15" fillId="2" borderId="0" xfId="3" applyNumberFormat="1" applyFont="1" applyFill="1" applyBorder="1" applyAlignment="1" applyProtection="1">
      <protection locked="0"/>
    </xf>
    <xf numFmtId="11" fontId="15" fillId="2" borderId="0" xfId="3" applyNumberFormat="1" applyFont="1" applyFill="1" applyBorder="1" applyAlignment="1" applyProtection="1">
      <protection locked="0"/>
    </xf>
    <xf numFmtId="0" fontId="9" fillId="0" borderId="0" xfId="0" applyFont="1">
      <protection locked="0"/>
    </xf>
    <xf numFmtId="0" fontId="3" fillId="0" borderId="3" xfId="0" applyFont="1" applyBorder="1">
      <protection locked="0"/>
    </xf>
    <xf numFmtId="0" fontId="3" fillId="0" borderId="0" xfId="0" applyFont="1">
      <protection locked="0"/>
    </xf>
    <xf numFmtId="0" fontId="3" fillId="3" borderId="0" xfId="0" applyFont="1" applyFill="1">
      <protection locked="0"/>
    </xf>
    <xf numFmtId="0" fontId="3" fillId="5" borderId="0" xfId="0" applyFont="1" applyFill="1">
      <protection locked="0"/>
    </xf>
    <xf numFmtId="0" fontId="3" fillId="0" borderId="1" xfId="0" applyFont="1" applyBorder="1">
      <protection locked="0"/>
    </xf>
    <xf numFmtId="0" fontId="3" fillId="0" borderId="2" xfId="0" applyFont="1" applyBorder="1">
      <protection locked="0"/>
    </xf>
    <xf numFmtId="0" fontId="3" fillId="0" borderId="4" xfId="0" applyFont="1" applyBorder="1">
      <protection locked="0"/>
    </xf>
    <xf numFmtId="0" fontId="3" fillId="3" borderId="5" xfId="0" applyFont="1" applyFill="1" applyBorder="1">
      <protection locked="0"/>
    </xf>
    <xf numFmtId="0" fontId="3" fillId="3" borderId="6" xfId="0" applyFont="1" applyFill="1" applyBorder="1">
      <protection locked="0"/>
    </xf>
    <xf numFmtId="0" fontId="3" fillId="5" borderId="6" xfId="0" applyFont="1" applyFill="1" applyBorder="1">
      <protection locked="0"/>
    </xf>
    <xf numFmtId="0" fontId="3" fillId="0" borderId="6" xfId="0" applyFont="1" applyBorder="1">
      <protection locked="0"/>
    </xf>
    <xf numFmtId="0" fontId="3" fillId="0" borderId="7" xfId="0" applyFont="1" applyBorder="1">
      <protection locked="0"/>
    </xf>
    <xf numFmtId="0" fontId="3" fillId="0" borderId="8" xfId="0" applyFont="1" applyBorder="1">
      <protection locked="0"/>
    </xf>
    <xf numFmtId="0" fontId="3" fillId="3" borderId="8" xfId="0" applyFont="1" applyFill="1" applyBorder="1">
      <protection locked="0"/>
    </xf>
    <xf numFmtId="0" fontId="3" fillId="3" borderId="1" xfId="0" applyFont="1" applyFill="1" applyBorder="1">
      <protection locked="0"/>
    </xf>
    <xf numFmtId="49" fontId="16" fillId="0" borderId="0" xfId="0" applyNumberFormat="1" applyFont="1" applyAlignment="1">
      <alignment horizontal="left" vertical="center"/>
      <protection locked="0"/>
    </xf>
    <xf numFmtId="0" fontId="18" fillId="0" borderId="0" xfId="0" applyFont="1" applyAlignment="1">
      <protection locked="0"/>
    </xf>
    <xf numFmtId="0" fontId="19" fillId="0" borderId="0" xfId="0" applyFont="1" applyAlignment="1">
      <protection locked="0"/>
    </xf>
    <xf numFmtId="0" fontId="0" fillId="0" borderId="0" xfId="0">
      <protection locked="0"/>
    </xf>
    <xf numFmtId="0" fontId="17" fillId="0" borderId="0" xfId="0" applyFont="1" applyAlignment="1">
      <protection locked="0"/>
    </xf>
    <xf numFmtId="0" fontId="22" fillId="0" borderId="0" xfId="0" applyFont="1" applyAlignment="1">
      <protection locked="0"/>
    </xf>
    <xf numFmtId="0" fontId="19" fillId="0" borderId="0" xfId="0" applyFont="1" applyAlignment="1">
      <alignment vertical="center"/>
      <protection locked="0"/>
    </xf>
    <xf numFmtId="0" fontId="23" fillId="0" borderId="9" xfId="0" applyFont="1" applyBorder="1" applyAlignment="1">
      <alignment horizontal="center" vertical="center" wrapText="1"/>
      <protection locked="0"/>
    </xf>
    <xf numFmtId="0" fontId="24" fillId="0" borderId="5" xfId="0" applyFont="1" applyBorder="1" applyAlignment="1">
      <alignment horizontal="left" vertical="center" wrapText="1"/>
      <protection locked="0"/>
    </xf>
    <xf numFmtId="0" fontId="25" fillId="0" borderId="4" xfId="0" applyFont="1" applyBorder="1" applyAlignment="1">
      <alignment horizontal="center" vertical="center" wrapText="1"/>
      <protection locked="0"/>
    </xf>
    <xf numFmtId="0" fontId="25" fillId="0" borderId="10" xfId="0" applyFont="1" applyBorder="1" applyAlignment="1">
      <alignment horizontal="center" vertical="center" wrapText="1"/>
      <protection locked="0"/>
    </xf>
    <xf numFmtId="0" fontId="26" fillId="0" borderId="4" xfId="0" applyFont="1" applyBorder="1" applyAlignment="1">
      <alignment horizontal="center" vertical="center" wrapText="1"/>
      <protection locked="0"/>
    </xf>
    <xf numFmtId="0" fontId="26" fillId="0" borderId="10" xfId="0" applyFont="1" applyBorder="1" applyAlignment="1">
      <alignment horizontal="center" vertical="center" wrapText="1"/>
      <protection locked="0"/>
    </xf>
    <xf numFmtId="0" fontId="27" fillId="0" borderId="5" xfId="0" applyFont="1" applyBorder="1" applyAlignment="1">
      <alignment horizontal="center" vertical="center" wrapText="1"/>
      <protection locked="0"/>
    </xf>
    <xf numFmtId="0" fontId="28" fillId="0" borderId="11" xfId="0" applyFont="1" applyBorder="1" applyAlignment="1">
      <alignment horizontal="center" vertical="center" wrapText="1"/>
      <protection locked="0"/>
    </xf>
    <xf numFmtId="0" fontId="19" fillId="0" borderId="2" xfId="0" applyFont="1" applyBorder="1" applyAlignment="1">
      <alignment horizontal="center" vertical="center" wrapText="1" shrinkToFit="1"/>
      <protection locked="0"/>
    </xf>
    <xf numFmtId="0" fontId="0" fillId="0" borderId="2" xfId="0" applyFont="1" applyBorder="1" applyAlignment="1">
      <alignment horizontal="center" vertical="center" wrapText="1" shrinkToFit="1"/>
      <protection locked="0"/>
    </xf>
    <xf numFmtId="0" fontId="29" fillId="2" borderId="5" xfId="0" applyFont="1" applyFill="1" applyBorder="1" applyAlignment="1">
      <alignment vertical="center"/>
      <protection locked="0"/>
    </xf>
    <xf numFmtId="164" fontId="30" fillId="0" borderId="4" xfId="0" applyNumberFormat="1" applyFont="1" applyBorder="1" applyAlignment="1">
      <alignment horizontal="right" vertical="center"/>
      <protection locked="0"/>
    </xf>
    <xf numFmtId="164" fontId="30" fillId="0" borderId="10" xfId="0" applyNumberFormat="1" applyFont="1" applyBorder="1" applyAlignment="1">
      <alignment horizontal="right" vertical="center"/>
      <protection locked="0"/>
    </xf>
    <xf numFmtId="164" fontId="30" fillId="0" borderId="12" xfId="0" applyNumberFormat="1" applyFont="1" applyBorder="1" applyAlignment="1">
      <alignment horizontal="right" vertical="center"/>
      <protection locked="0"/>
    </xf>
    <xf numFmtId="164" fontId="31" fillId="0" borderId="4" xfId="0" applyNumberFormat="1" applyFont="1" applyBorder="1" applyAlignment="1">
      <alignment horizontal="right" vertical="center"/>
      <protection locked="0"/>
    </xf>
    <xf numFmtId="164" fontId="32" fillId="0" borderId="5" xfId="0" applyNumberFormat="1" applyFont="1" applyBorder="1" applyAlignment="1">
      <alignment horizontal="right" vertical="center"/>
      <protection locked="0"/>
    </xf>
    <xf numFmtId="0" fontId="0" fillId="0" borderId="0" xfId="0" applyAlignment="1">
      <alignment vertical="center"/>
      <protection locked="0"/>
    </xf>
    <xf numFmtId="0" fontId="19" fillId="0" borderId="2" xfId="0" applyFont="1" applyBorder="1">
      <protection locked="0"/>
    </xf>
    <xf numFmtId="0" fontId="0" fillId="0" borderId="2" xfId="0" applyBorder="1">
      <protection locked="0"/>
    </xf>
    <xf numFmtId="0" fontId="29" fillId="3" borderId="8" xfId="0" applyFont="1" applyFill="1" applyBorder="1" applyAlignment="1">
      <alignment vertical="center"/>
      <protection locked="0"/>
    </xf>
    <xf numFmtId="164" fontId="30" fillId="3" borderId="7" xfId="0" applyNumberFormat="1" applyFont="1" applyFill="1" applyBorder="1" applyAlignment="1">
      <alignment horizontal="right" vertical="center"/>
      <protection locked="0"/>
    </xf>
    <xf numFmtId="164" fontId="30" fillId="3" borderId="1" xfId="0" applyNumberFormat="1" applyFont="1" applyFill="1" applyBorder="1" applyAlignment="1">
      <alignment horizontal="right" vertical="center"/>
      <protection locked="0"/>
    </xf>
    <xf numFmtId="164" fontId="31" fillId="3" borderId="7" xfId="0" applyNumberFormat="1" applyFont="1" applyFill="1" applyBorder="1" applyAlignment="1">
      <alignment horizontal="right" vertical="center"/>
      <protection locked="0"/>
    </xf>
    <xf numFmtId="164" fontId="31" fillId="3" borderId="1" xfId="0" applyNumberFormat="1" applyFont="1" applyFill="1" applyBorder="1" applyAlignment="1">
      <alignment horizontal="right" vertical="center"/>
      <protection locked="0"/>
    </xf>
    <xf numFmtId="164" fontId="33" fillId="3" borderId="8" xfId="0" applyNumberFormat="1" applyFont="1" applyFill="1" applyBorder="1" applyAlignment="1">
      <alignment horizontal="right" vertical="center"/>
      <protection locked="0"/>
    </xf>
    <xf numFmtId="164" fontId="30" fillId="3" borderId="13" xfId="0" applyNumberFormat="1" applyFont="1" applyFill="1" applyBorder="1" applyAlignment="1">
      <alignment horizontal="right" vertical="center"/>
      <protection locked="0"/>
    </xf>
    <xf numFmtId="0" fontId="0" fillId="4" borderId="2" xfId="0" applyFill="1" applyBorder="1">
      <protection locked="0"/>
    </xf>
    <xf numFmtId="164" fontId="31" fillId="0" borderId="10" xfId="0" applyNumberFormat="1" applyFont="1" applyBorder="1" applyAlignment="1">
      <alignment horizontal="right" vertical="center"/>
      <protection locked="0"/>
    </xf>
    <xf numFmtId="165" fontId="34" fillId="0" borderId="5" xfId="0" applyNumberFormat="1" applyFont="1" applyBorder="1" applyAlignment="1">
      <alignment horizontal="right" vertical="center"/>
      <protection locked="0"/>
    </xf>
    <xf numFmtId="49" fontId="34" fillId="3" borderId="8" xfId="0" applyNumberFormat="1" applyFont="1" applyFill="1" applyBorder="1" applyAlignment="1">
      <alignment horizontal="right" vertical="center"/>
      <protection locked="0"/>
    </xf>
    <xf numFmtId="0" fontId="36" fillId="0" borderId="0" xfId="2" applyFont="1" applyFill="1" applyAlignment="1">
      <alignment vertical="center"/>
    </xf>
    <xf numFmtId="0" fontId="36" fillId="0" borderId="0" xfId="2" applyFont="1" applyFill="1"/>
    <xf numFmtId="0" fontId="37" fillId="0" borderId="0" xfId="2" applyFont="1" applyFill="1"/>
    <xf numFmtId="0" fontId="40" fillId="0" borderId="0" xfId="2" applyFont="1" applyFill="1"/>
    <xf numFmtId="0" fontId="37" fillId="0" borderId="0" xfId="2" applyFont="1" applyFill="1" applyBorder="1"/>
    <xf numFmtId="0" fontId="35" fillId="0" borderId="0" xfId="2" applyFill="1"/>
    <xf numFmtId="0" fontId="41" fillId="0" borderId="0" xfId="2" applyFont="1" applyFill="1" applyAlignment="1"/>
    <xf numFmtId="0" fontId="42" fillId="0" borderId="0" xfId="2" applyFont="1" applyFill="1"/>
    <xf numFmtId="0" fontId="35" fillId="0" borderId="0" xfId="2" applyFill="1" applyAlignment="1">
      <alignment horizontal="center"/>
    </xf>
    <xf numFmtId="0" fontId="44" fillId="0" borderId="0" xfId="2" applyFont="1" applyFill="1"/>
    <xf numFmtId="0" fontId="44" fillId="0" borderId="0" xfId="2" applyFont="1" applyFill="1" applyBorder="1"/>
    <xf numFmtId="0" fontId="38" fillId="0" borderId="0" xfId="2" applyFont="1" applyFill="1"/>
    <xf numFmtId="166" fontId="38" fillId="0" borderId="0" xfId="2" applyNumberFormat="1" applyFont="1" applyFill="1"/>
    <xf numFmtId="167" fontId="38" fillId="0" borderId="0" xfId="2" applyNumberFormat="1" applyFont="1" applyFill="1"/>
    <xf numFmtId="0" fontId="48" fillId="0" borderId="0" xfId="2" applyFont="1" applyFill="1" applyAlignment="1">
      <alignment horizontal="left" vertical="center"/>
    </xf>
    <xf numFmtId="0" fontId="49" fillId="0" borderId="0" xfId="2" applyFont="1" applyFill="1" applyAlignment="1"/>
    <xf numFmtId="2" fontId="49" fillId="0" borderId="0" xfId="2" applyNumberFormat="1" applyFont="1" applyFill="1" applyBorder="1" applyAlignment="1">
      <alignment horizontal="left" vertical="center"/>
    </xf>
    <xf numFmtId="2" fontId="48" fillId="0" borderId="0" xfId="2" applyNumberFormat="1" applyFont="1" applyFill="1" applyAlignment="1">
      <alignment horizontal="left" vertical="center"/>
    </xf>
    <xf numFmtId="2" fontId="49" fillId="0" borderId="0" xfId="2" applyNumberFormat="1" applyFont="1" applyFill="1" applyAlignment="1"/>
    <xf numFmtId="0" fontId="49" fillId="0" borderId="0" xfId="2" applyFont="1" applyFill="1"/>
    <xf numFmtId="0" fontId="44" fillId="0" borderId="20" xfId="2" applyFont="1" applyFill="1" applyBorder="1"/>
    <xf numFmtId="2" fontId="46" fillId="0" borderId="20" xfId="2" applyNumberFormat="1" applyFont="1" applyFill="1" applyBorder="1" applyAlignment="1">
      <alignment horizontal="center" vertical="center" wrapText="1"/>
    </xf>
    <xf numFmtId="9" fontId="46" fillId="0" borderId="20" xfId="1" applyFont="1" applyFill="1" applyBorder="1" applyAlignment="1">
      <alignment horizontal="right" vertical="center" wrapText="1"/>
    </xf>
    <xf numFmtId="0" fontId="44" fillId="0" borderId="21" xfId="2" applyFont="1" applyFill="1" applyBorder="1"/>
    <xf numFmtId="2" fontId="46" fillId="0" borderId="21" xfId="2" applyNumberFormat="1" applyFont="1" applyFill="1" applyBorder="1" applyAlignment="1">
      <alignment horizontal="center" vertical="center" wrapText="1"/>
    </xf>
    <xf numFmtId="9" fontId="46" fillId="0" borderId="21" xfId="1" applyFont="1" applyFill="1" applyBorder="1" applyAlignment="1">
      <alignment horizontal="right" vertical="center" wrapText="1"/>
    </xf>
    <xf numFmtId="0" fontId="44" fillId="0" borderId="22" xfId="2" applyFont="1" applyFill="1" applyBorder="1"/>
    <xf numFmtId="2" fontId="46" fillId="0" borderId="22" xfId="2" applyNumberFormat="1" applyFont="1" applyFill="1" applyBorder="1" applyAlignment="1">
      <alignment horizontal="center" vertical="center" wrapText="1"/>
    </xf>
    <xf numFmtId="9" fontId="46" fillId="0" borderId="22" xfId="1" applyFont="1" applyFill="1" applyBorder="1" applyAlignment="1">
      <alignment horizontal="right" vertical="center" wrapText="1"/>
    </xf>
    <xf numFmtId="2" fontId="51" fillId="7" borderId="0" xfId="2" applyNumberFormat="1" applyFont="1" applyFill="1" applyBorder="1" applyAlignment="1">
      <alignment horizontal="left" vertical="center"/>
    </xf>
    <xf numFmtId="0" fontId="52" fillId="7" borderId="0" xfId="2" applyFont="1" applyFill="1"/>
    <xf numFmtId="0" fontId="52" fillId="8" borderId="0" xfId="2" applyFont="1" applyFill="1"/>
    <xf numFmtId="4" fontId="53" fillId="8" borderId="0" xfId="2" applyNumberFormat="1" applyFont="1" applyFill="1" applyAlignment="1" applyProtection="1">
      <protection locked="0"/>
    </xf>
    <xf numFmtId="0" fontId="53" fillId="7" borderId="0" xfId="2" applyFont="1" applyFill="1" applyBorder="1"/>
    <xf numFmtId="166" fontId="53" fillId="8" borderId="0" xfId="2" applyNumberFormat="1" applyFont="1" applyFill="1"/>
    <xf numFmtId="0" fontId="37" fillId="7" borderId="0" xfId="2" applyFont="1" applyFill="1" applyBorder="1" applyAlignment="1">
      <alignment horizontal="left" vertical="center"/>
    </xf>
    <xf numFmtId="0" fontId="37" fillId="7" borderId="0" xfId="2" applyFont="1" applyFill="1" applyBorder="1" applyAlignment="1">
      <alignment vertical="center"/>
    </xf>
    <xf numFmtId="3" fontId="37" fillId="7" borderId="0" xfId="2" applyNumberFormat="1" applyFont="1" applyFill="1" applyBorder="1" applyAlignment="1">
      <alignment horizontal="left" vertical="center"/>
    </xf>
    <xf numFmtId="166" fontId="37" fillId="7" borderId="0" xfId="2" applyNumberFormat="1" applyFont="1" applyFill="1" applyBorder="1" applyAlignment="1">
      <alignment vertical="center"/>
    </xf>
    <xf numFmtId="3" fontId="37" fillId="7" borderId="0" xfId="2" applyNumberFormat="1" applyFont="1" applyFill="1" applyBorder="1" applyAlignment="1">
      <alignment vertical="center"/>
    </xf>
    <xf numFmtId="0" fontId="54" fillId="7" borderId="0" xfId="2" applyFont="1" applyFill="1" applyBorder="1" applyAlignment="1">
      <alignment horizontal="left" vertical="center"/>
    </xf>
    <xf numFmtId="166" fontId="54" fillId="7" borderId="0" xfId="2" applyNumberFormat="1" applyFont="1" applyFill="1" applyBorder="1" applyAlignment="1">
      <alignment horizontal="left" vertical="center"/>
    </xf>
    <xf numFmtId="0" fontId="40" fillId="7" borderId="0" xfId="2" applyFont="1" applyFill="1" applyBorder="1" applyAlignment="1">
      <alignment horizontal="left" vertical="center"/>
    </xf>
    <xf numFmtId="3" fontId="55" fillId="7" borderId="0" xfId="2" applyNumberFormat="1" applyFont="1" applyFill="1" applyBorder="1" applyAlignment="1">
      <alignment horizontal="left" vertical="center"/>
    </xf>
    <xf numFmtId="3" fontId="54" fillId="7" borderId="0" xfId="2" applyNumberFormat="1" applyFont="1" applyFill="1" applyBorder="1" applyAlignment="1">
      <alignment horizontal="center" vertical="center"/>
    </xf>
    <xf numFmtId="168" fontId="54" fillId="7" borderId="23" xfId="2" applyNumberFormat="1" applyFont="1" applyFill="1" applyBorder="1" applyAlignment="1">
      <alignment horizontal="center" vertical="center"/>
    </xf>
    <xf numFmtId="168" fontId="54" fillId="7" borderId="24" xfId="2" applyNumberFormat="1" applyFont="1" applyFill="1" applyBorder="1" applyAlignment="1">
      <alignment horizontal="center" vertical="center"/>
    </xf>
    <xf numFmtId="0" fontId="37" fillId="7" borderId="26" xfId="2" applyFont="1" applyFill="1" applyBorder="1" applyAlignment="1">
      <alignment horizontal="left" vertical="center"/>
    </xf>
    <xf numFmtId="169" fontId="37" fillId="7" borderId="26" xfId="2" applyNumberFormat="1" applyFont="1" applyFill="1" applyBorder="1" applyAlignment="1">
      <alignment horizontal="center" vertical="center"/>
    </xf>
    <xf numFmtId="169" fontId="37" fillId="7" borderId="27" xfId="2" applyNumberFormat="1" applyFont="1" applyFill="1" applyBorder="1" applyAlignment="1">
      <alignment horizontal="center" vertical="center"/>
    </xf>
    <xf numFmtId="3" fontId="37" fillId="7" borderId="26" xfId="2" applyNumberFormat="1" applyFont="1" applyFill="1" applyBorder="1" applyAlignment="1">
      <alignment horizontal="center" vertical="center"/>
    </xf>
    <xf numFmtId="3" fontId="37" fillId="7" borderId="28" xfId="2" applyNumberFormat="1" applyFont="1" applyFill="1" applyBorder="1" applyAlignment="1">
      <alignment horizontal="center" vertical="center"/>
    </xf>
    <xf numFmtId="9" fontId="35" fillId="7" borderId="25" xfId="1" applyFill="1" applyBorder="1" applyAlignment="1" applyProtection="1">
      <alignment horizontal="center" vertical="center"/>
    </xf>
    <xf numFmtId="0" fontId="56" fillId="7" borderId="0" xfId="2" applyFont="1" applyFill="1" applyBorder="1" applyAlignment="1">
      <alignment vertical="center"/>
    </xf>
    <xf numFmtId="169" fontId="37" fillId="7" borderId="29" xfId="2" applyNumberFormat="1" applyFont="1" applyFill="1" applyBorder="1" applyAlignment="1">
      <alignment horizontal="center" vertical="center"/>
    </xf>
    <xf numFmtId="169" fontId="37" fillId="7" borderId="30" xfId="2" applyNumberFormat="1" applyFont="1" applyFill="1" applyBorder="1" applyAlignment="1">
      <alignment horizontal="center" vertical="center"/>
    </xf>
    <xf numFmtId="3" fontId="37" fillId="7" borderId="29" xfId="2" applyNumberFormat="1" applyFont="1" applyFill="1" applyBorder="1" applyAlignment="1">
      <alignment horizontal="center" vertical="center"/>
    </xf>
    <xf numFmtId="3" fontId="37" fillId="7" borderId="31" xfId="2" applyNumberFormat="1" applyFont="1" applyFill="1" applyBorder="1" applyAlignment="1">
      <alignment horizontal="center" vertical="center"/>
    </xf>
    <xf numFmtId="0" fontId="35" fillId="7" borderId="0" xfId="2" applyFill="1"/>
    <xf numFmtId="169" fontId="37" fillId="7" borderId="0" xfId="2" applyNumberFormat="1" applyFont="1" applyFill="1" applyBorder="1" applyAlignment="1">
      <alignment horizontal="right" vertical="center"/>
    </xf>
    <xf numFmtId="1" fontId="37" fillId="7" borderId="23" xfId="2" applyNumberFormat="1" applyFont="1" applyFill="1" applyBorder="1" applyAlignment="1">
      <alignment horizontal="center" vertical="center"/>
    </xf>
    <xf numFmtId="1" fontId="37" fillId="7" borderId="24" xfId="2" applyNumberFormat="1" applyFont="1" applyFill="1" applyBorder="1" applyAlignment="1">
      <alignment horizontal="center" vertical="center"/>
    </xf>
    <xf numFmtId="169" fontId="37" fillId="7" borderId="0" xfId="2" applyNumberFormat="1" applyFont="1" applyFill="1" applyBorder="1" applyAlignment="1">
      <alignment vertical="center"/>
    </xf>
    <xf numFmtId="9" fontId="35" fillId="7" borderId="0" xfId="1" applyFill="1" applyBorder="1" applyAlignment="1" applyProtection="1">
      <alignment vertical="center"/>
    </xf>
    <xf numFmtId="0" fontId="43" fillId="7" borderId="0" xfId="2" applyFont="1" applyFill="1" applyBorder="1" applyAlignment="1">
      <alignment horizontal="left" vertical="center"/>
    </xf>
    <xf numFmtId="3" fontId="54" fillId="7" borderId="0" xfId="2" applyNumberFormat="1" applyFont="1" applyFill="1" applyBorder="1" applyAlignment="1">
      <alignment horizontal="left" vertical="center"/>
    </xf>
    <xf numFmtId="0" fontId="54" fillId="7" borderId="0" xfId="2" applyFont="1" applyFill="1" applyBorder="1" applyAlignment="1">
      <alignment horizontal="center" vertical="center"/>
    </xf>
    <xf numFmtId="0" fontId="54" fillId="7" borderId="23" xfId="2" applyNumberFormat="1" applyFont="1" applyFill="1" applyBorder="1" applyAlignment="1">
      <alignment horizontal="center" vertical="center" wrapText="1"/>
    </xf>
    <xf numFmtId="0" fontId="54" fillId="7" borderId="24" xfId="2" applyNumberFormat="1" applyFont="1" applyFill="1" applyBorder="1" applyAlignment="1">
      <alignment horizontal="center" vertical="center" wrapText="1"/>
    </xf>
    <xf numFmtId="0" fontId="37" fillId="7" borderId="0" xfId="2" applyFont="1" applyFill="1" applyBorder="1" applyAlignment="1">
      <alignment horizontal="center" vertical="center"/>
    </xf>
    <xf numFmtId="169" fontId="37" fillId="7" borderId="32" xfId="2" applyNumberFormat="1" applyFont="1" applyFill="1" applyBorder="1" applyAlignment="1">
      <alignment horizontal="center" vertical="center"/>
    </xf>
    <xf numFmtId="169" fontId="37" fillId="7" borderId="33" xfId="2" applyNumberFormat="1" applyFont="1" applyFill="1" applyBorder="1" applyAlignment="1">
      <alignment horizontal="center" vertical="center"/>
    </xf>
    <xf numFmtId="0" fontId="54" fillId="7" borderId="34" xfId="2" applyNumberFormat="1" applyFont="1" applyFill="1" applyBorder="1" applyAlignment="1">
      <alignment horizontal="center" vertical="center"/>
    </xf>
    <xf numFmtId="0" fontId="37" fillId="7" borderId="26" xfId="2" applyFont="1" applyFill="1" applyBorder="1" applyAlignment="1">
      <alignment horizontal="center" vertical="center"/>
    </xf>
    <xf numFmtId="169" fontId="37" fillId="7" borderId="28" xfId="2" applyNumberFormat="1" applyFont="1" applyFill="1" applyBorder="1" applyAlignment="1">
      <alignment horizontal="center" vertical="center"/>
    </xf>
    <xf numFmtId="1" fontId="37" fillId="7" borderId="35" xfId="2" applyNumberFormat="1" applyFont="1" applyFill="1" applyBorder="1" applyAlignment="1">
      <alignment horizontal="center" vertical="center"/>
    </xf>
    <xf numFmtId="9" fontId="37" fillId="7" borderId="23" xfId="1" applyFont="1" applyFill="1" applyBorder="1" applyAlignment="1" applyProtection="1">
      <alignment horizontal="center" vertical="center"/>
    </xf>
    <xf numFmtId="9" fontId="37" fillId="7" borderId="24" xfId="1" applyFont="1" applyFill="1" applyBorder="1" applyAlignment="1" applyProtection="1">
      <alignment horizontal="center" vertical="center"/>
    </xf>
    <xf numFmtId="9" fontId="37" fillId="7" borderId="35" xfId="1" applyFont="1" applyFill="1" applyBorder="1" applyAlignment="1" applyProtection="1">
      <alignment horizontal="center" vertical="center"/>
    </xf>
    <xf numFmtId="1" fontId="57" fillId="7" borderId="0" xfId="2" applyNumberFormat="1" applyFont="1" applyFill="1" applyBorder="1" applyAlignment="1">
      <alignment vertical="center"/>
    </xf>
    <xf numFmtId="1" fontId="37" fillId="7" borderId="0" xfId="2" applyNumberFormat="1" applyFont="1" applyFill="1" applyBorder="1" applyAlignment="1">
      <alignment vertical="center"/>
    </xf>
    <xf numFmtId="1" fontId="37" fillId="7" borderId="0" xfId="2" applyNumberFormat="1" applyFont="1" applyFill="1" applyBorder="1" applyAlignment="1">
      <alignment horizontal="center"/>
    </xf>
    <xf numFmtId="0" fontId="44" fillId="0" borderId="41" xfId="2" applyFont="1" applyFill="1" applyBorder="1"/>
    <xf numFmtId="2" fontId="46" fillId="0" borderId="41" xfId="2" applyNumberFormat="1" applyFont="1" applyFill="1" applyBorder="1" applyAlignment="1">
      <alignment horizontal="center" vertical="center" wrapText="1"/>
    </xf>
    <xf numFmtId="9" fontId="46" fillId="0" borderId="41" xfId="1" applyFont="1" applyFill="1" applyBorder="1" applyAlignment="1">
      <alignment horizontal="right" vertical="center" wrapText="1"/>
    </xf>
    <xf numFmtId="0" fontId="44" fillId="0" borderId="42" xfId="2" applyFont="1" applyFill="1" applyBorder="1"/>
    <xf numFmtId="2" fontId="46" fillId="0" borderId="42" xfId="2" applyNumberFormat="1" applyFont="1" applyFill="1" applyBorder="1" applyAlignment="1">
      <alignment horizontal="center" vertical="center" wrapText="1"/>
    </xf>
    <xf numFmtId="9" fontId="46" fillId="0" borderId="42" xfId="1" applyFont="1" applyFill="1" applyBorder="1" applyAlignment="1">
      <alignment horizontal="right" vertical="center" wrapText="1"/>
    </xf>
    <xf numFmtId="0" fontId="44" fillId="0" borderId="43" xfId="2" applyFont="1" applyFill="1" applyBorder="1"/>
    <xf numFmtId="2" fontId="46" fillId="0" borderId="43" xfId="2" applyNumberFormat="1" applyFont="1" applyFill="1" applyBorder="1" applyAlignment="1">
      <alignment horizontal="center" vertical="center" wrapText="1"/>
    </xf>
    <xf numFmtId="9" fontId="46" fillId="0" borderId="43" xfId="1" applyFont="1" applyFill="1" applyBorder="1" applyAlignment="1">
      <alignment horizontal="right" vertical="center" wrapText="1"/>
    </xf>
    <xf numFmtId="0" fontId="46" fillId="8" borderId="0" xfId="2" applyFont="1" applyFill="1" applyAlignment="1">
      <alignment horizontal="left" vertical="center" wrapText="1"/>
    </xf>
    <xf numFmtId="9" fontId="0" fillId="0" borderId="0" xfId="4" applyFont="1" applyAlignment="1" applyProtection="1">
      <alignment vertical="center"/>
      <protection locked="0"/>
    </xf>
    <xf numFmtId="164" fontId="31" fillId="0" borderId="12" xfId="0" applyNumberFormat="1" applyFont="1" applyBorder="1" applyAlignment="1">
      <alignment horizontal="right" vertical="center"/>
      <protection locked="0"/>
    </xf>
    <xf numFmtId="0" fontId="29" fillId="3" borderId="6" xfId="0" applyFont="1" applyFill="1" applyBorder="1" applyAlignment="1">
      <alignment vertical="center"/>
      <protection locked="0"/>
    </xf>
    <xf numFmtId="164" fontId="30" fillId="3" borderId="3" xfId="0" applyNumberFormat="1" applyFont="1" applyFill="1" applyBorder="1" applyAlignment="1">
      <alignment horizontal="right" vertical="center"/>
      <protection locked="0"/>
    </xf>
    <xf numFmtId="164" fontId="30" fillId="3" borderId="0" xfId="0" applyNumberFormat="1" applyFont="1" applyFill="1" applyBorder="1" applyAlignment="1">
      <alignment horizontal="right" vertical="center"/>
      <protection locked="0"/>
    </xf>
    <xf numFmtId="164" fontId="31" fillId="3" borderId="3" xfId="0" applyNumberFormat="1" applyFont="1" applyFill="1" applyBorder="1" applyAlignment="1">
      <alignment horizontal="right" vertical="center"/>
      <protection locked="0"/>
    </xf>
    <xf numFmtId="164" fontId="31" fillId="3" borderId="0" xfId="0" applyNumberFormat="1" applyFont="1" applyFill="1" applyBorder="1" applyAlignment="1">
      <alignment horizontal="right" vertical="center"/>
      <protection locked="0"/>
    </xf>
    <xf numFmtId="164" fontId="33" fillId="3" borderId="6" xfId="0" applyNumberFormat="1" applyFont="1" applyFill="1" applyBorder="1" applyAlignment="1">
      <alignment horizontal="right" vertical="center"/>
      <protection locked="0"/>
    </xf>
    <xf numFmtId="164" fontId="30" fillId="3" borderId="44" xfId="0" applyNumberFormat="1" applyFont="1" applyFill="1" applyBorder="1" applyAlignment="1">
      <alignment horizontal="right" vertical="center"/>
      <protection locked="0"/>
    </xf>
    <xf numFmtId="164" fontId="30" fillId="0" borderId="3" xfId="0" applyNumberFormat="1" applyFont="1" applyFill="1" applyBorder="1" applyAlignment="1">
      <alignment horizontal="right" vertical="center"/>
      <protection locked="0"/>
    </xf>
    <xf numFmtId="164" fontId="30" fillId="0" borderId="0" xfId="0" applyNumberFormat="1" applyFont="1" applyFill="1" applyBorder="1" applyAlignment="1">
      <alignment horizontal="right" vertical="center"/>
      <protection locked="0"/>
    </xf>
    <xf numFmtId="164" fontId="31" fillId="0" borderId="3" xfId="0" applyNumberFormat="1" applyFont="1" applyFill="1" applyBorder="1" applyAlignment="1">
      <alignment horizontal="right" vertical="center"/>
      <protection locked="0"/>
    </xf>
    <xf numFmtId="164" fontId="31" fillId="0" borderId="0" xfId="0" applyNumberFormat="1" applyFont="1" applyFill="1" applyBorder="1" applyAlignment="1">
      <alignment horizontal="right" vertical="center"/>
      <protection locked="0"/>
    </xf>
    <xf numFmtId="164" fontId="33" fillId="0" borderId="6" xfId="0" applyNumberFormat="1" applyFont="1" applyFill="1" applyBorder="1" applyAlignment="1">
      <alignment horizontal="right" vertical="center"/>
      <protection locked="0"/>
    </xf>
    <xf numFmtId="164" fontId="30" fillId="0" borderId="4" xfId="0" applyNumberFormat="1" applyFont="1" applyFill="1" applyBorder="1" applyAlignment="1">
      <alignment horizontal="right" vertical="center"/>
      <protection locked="0"/>
    </xf>
    <xf numFmtId="164" fontId="30" fillId="0" borderId="10" xfId="0" applyNumberFormat="1" applyFont="1" applyFill="1" applyBorder="1" applyAlignment="1">
      <alignment horizontal="right" vertical="center"/>
      <protection locked="0"/>
    </xf>
    <xf numFmtId="164" fontId="31" fillId="0" borderId="10" xfId="0" applyNumberFormat="1" applyFont="1" applyFill="1" applyBorder="1" applyAlignment="1">
      <alignment horizontal="right" vertical="center"/>
      <protection locked="0"/>
    </xf>
    <xf numFmtId="164" fontId="31" fillId="0" borderId="4" xfId="0" applyNumberFormat="1" applyFont="1" applyFill="1" applyBorder="1" applyAlignment="1">
      <alignment horizontal="right" vertical="center"/>
      <protection locked="0"/>
    </xf>
    <xf numFmtId="165" fontId="34" fillId="0" borderId="12" xfId="0" applyNumberFormat="1" applyFont="1" applyBorder="1" applyAlignment="1">
      <alignment horizontal="right" vertical="center"/>
      <protection locked="0"/>
    </xf>
    <xf numFmtId="0" fontId="35" fillId="0" borderId="0" xfId="2"/>
    <xf numFmtId="49" fontId="71" fillId="0" borderId="0" xfId="2" applyNumberFormat="1" applyFont="1" applyFill="1" applyBorder="1" applyAlignment="1">
      <alignment horizontal="left" vertical="center"/>
    </xf>
    <xf numFmtId="0" fontId="35" fillId="0" borderId="0" xfId="2" applyFont="1" applyFill="1" applyBorder="1" applyAlignment="1">
      <alignment horizontal="left" vertical="center"/>
    </xf>
    <xf numFmtId="0" fontId="72" fillId="0" borderId="0" xfId="2" applyFont="1"/>
    <xf numFmtId="0" fontId="70" fillId="0" borderId="0" xfId="2" applyFont="1" applyFill="1" applyAlignment="1"/>
    <xf numFmtId="0" fontId="40" fillId="0" borderId="0" xfId="2" applyFont="1" applyFill="1" applyAlignment="1"/>
    <xf numFmtId="0" fontId="35" fillId="0" borderId="0" xfId="2" applyFill="1"/>
    <xf numFmtId="0" fontId="73" fillId="0" borderId="0" xfId="2" applyFont="1" applyFill="1" applyAlignment="1"/>
    <xf numFmtId="0" fontId="35" fillId="0" borderId="0" xfId="2" applyFont="1" applyFill="1" applyAlignment="1"/>
    <xf numFmtId="0" fontId="40" fillId="0" borderId="0" xfId="2" applyFont="1" applyAlignment="1">
      <alignment vertical="center"/>
    </xf>
    <xf numFmtId="0" fontId="74" fillId="0" borderId="0" xfId="2" applyFont="1" applyFill="1" applyAlignment="1">
      <alignment horizontal="center" vertical="center" wrapText="1"/>
    </xf>
    <xf numFmtId="0" fontId="35" fillId="0" borderId="0" xfId="2" applyFill="1" applyAlignment="1">
      <alignment vertical="center"/>
    </xf>
    <xf numFmtId="3" fontId="37" fillId="7" borderId="50" xfId="2" applyNumberFormat="1" applyFont="1" applyFill="1" applyBorder="1" applyAlignment="1">
      <alignment horizontal="center" vertical="center"/>
    </xf>
    <xf numFmtId="3" fontId="37" fillId="7" borderId="51" xfId="2" applyNumberFormat="1" applyFont="1" applyFill="1" applyBorder="1" applyAlignment="1">
      <alignment horizontal="center" vertical="center"/>
    </xf>
    <xf numFmtId="0" fontId="46" fillId="8" borderId="53" xfId="2" applyFont="1" applyFill="1" applyBorder="1" applyAlignment="1">
      <alignment horizontal="center" vertical="center" wrapText="1"/>
    </xf>
    <xf numFmtId="0" fontId="58" fillId="8" borderId="54" xfId="2" applyFont="1" applyFill="1" applyBorder="1" applyAlignment="1">
      <alignment horizontal="center" vertical="center" wrapText="1"/>
    </xf>
    <xf numFmtId="0" fontId="46" fillId="8" borderId="55" xfId="2" applyFont="1" applyFill="1" applyBorder="1" applyAlignment="1">
      <alignment horizontal="center" vertical="center" wrapText="1"/>
    </xf>
    <xf numFmtId="0" fontId="46" fillId="8" borderId="56" xfId="2" applyFont="1" applyFill="1" applyBorder="1" applyAlignment="1">
      <alignment horizontal="center" vertical="center" wrapText="1"/>
    </xf>
    <xf numFmtId="166" fontId="54" fillId="7" borderId="0" xfId="2" applyNumberFormat="1" applyFont="1" applyFill="1" applyBorder="1" applyAlignment="1">
      <alignment horizontal="center" vertical="center" wrapText="1"/>
    </xf>
    <xf numFmtId="9" fontId="35" fillId="7" borderId="0" xfId="1" applyFill="1" applyBorder="1" applyAlignment="1" applyProtection="1">
      <alignment horizontal="center" vertical="center"/>
    </xf>
    <xf numFmtId="168" fontId="54" fillId="7" borderId="57" xfId="2" applyNumberFormat="1" applyFont="1" applyFill="1" applyBorder="1" applyAlignment="1">
      <alignment horizontal="center" vertical="center"/>
    </xf>
    <xf numFmtId="9" fontId="35" fillId="7" borderId="58" xfId="1" applyFill="1" applyBorder="1" applyAlignment="1">
      <alignment horizontal="center" vertical="center"/>
    </xf>
    <xf numFmtId="9" fontId="35" fillId="7" borderId="59" xfId="1" applyFill="1" applyBorder="1" applyAlignment="1">
      <alignment horizontal="center" vertical="center"/>
    </xf>
    <xf numFmtId="49" fontId="54" fillId="7" borderId="49" xfId="2" applyNumberFormat="1" applyFont="1" applyFill="1" applyBorder="1" applyAlignment="1">
      <alignment horizontal="center" vertical="center"/>
    </xf>
    <xf numFmtId="1" fontId="37" fillId="7" borderId="49" xfId="2" applyNumberFormat="1" applyFont="1" applyFill="1" applyBorder="1" applyAlignment="1">
      <alignment horizontal="center" vertical="center"/>
    </xf>
    <xf numFmtId="9" fontId="35" fillId="7" borderId="52" xfId="1" applyFill="1" applyBorder="1" applyAlignment="1">
      <alignment horizontal="center" vertical="center"/>
    </xf>
    <xf numFmtId="0" fontId="46" fillId="8" borderId="48" xfId="2" applyFont="1" applyFill="1" applyBorder="1" applyAlignment="1">
      <alignment horizontal="center" vertical="center" wrapText="1"/>
    </xf>
    <xf numFmtId="0" fontId="54" fillId="7" borderId="35" xfId="2" applyNumberFormat="1" applyFont="1" applyFill="1" applyBorder="1" applyAlignment="1">
      <alignment horizontal="center" vertical="center" wrapText="1"/>
    </xf>
    <xf numFmtId="169" fontId="37" fillId="7" borderId="60" xfId="2" applyNumberFormat="1" applyFont="1" applyFill="1" applyBorder="1" applyAlignment="1">
      <alignment horizontal="center" vertical="center"/>
    </xf>
    <xf numFmtId="169" fontId="37" fillId="7" borderId="25" xfId="2" applyNumberFormat="1" applyFont="1" applyFill="1" applyBorder="1" applyAlignment="1">
      <alignment horizontal="center" vertical="center"/>
    </xf>
    <xf numFmtId="0" fontId="54" fillId="7" borderId="52" xfId="2" applyNumberFormat="1" applyFont="1" applyFill="1" applyBorder="1" applyAlignment="1">
      <alignment horizontal="center" vertical="center" wrapText="1"/>
    </xf>
    <xf numFmtId="169" fontId="37" fillId="7" borderId="61" xfId="2" applyNumberFormat="1" applyFont="1" applyFill="1" applyBorder="1" applyAlignment="1">
      <alignment horizontal="center" vertical="center"/>
    </xf>
    <xf numFmtId="169" fontId="37" fillId="7" borderId="62" xfId="2" applyNumberFormat="1" applyFont="1" applyFill="1" applyBorder="1" applyAlignment="1">
      <alignment horizontal="center" vertical="center"/>
    </xf>
    <xf numFmtId="1" fontId="37" fillId="7" borderId="52" xfId="2" applyNumberFormat="1" applyFont="1" applyFill="1" applyBorder="1" applyAlignment="1">
      <alignment horizontal="center" vertical="center"/>
    </xf>
    <xf numFmtId="9" fontId="37" fillId="7" borderId="52" xfId="1" applyFont="1" applyFill="1" applyBorder="1" applyAlignment="1" applyProtection="1">
      <alignment horizontal="center" vertical="center"/>
    </xf>
    <xf numFmtId="0" fontId="58" fillId="8" borderId="63" xfId="2" applyFont="1" applyFill="1" applyBorder="1" applyAlignment="1">
      <alignment horizontal="center" vertical="center" wrapText="1"/>
    </xf>
    <xf numFmtId="0" fontId="46" fillId="8" borderId="63" xfId="2" applyFont="1" applyFill="1" applyBorder="1" applyAlignment="1">
      <alignment horizontal="center" vertical="center" wrapText="1"/>
    </xf>
    <xf numFmtId="0" fontId="58" fillId="8" borderId="64" xfId="2" applyFont="1" applyFill="1" applyBorder="1" applyAlignment="1">
      <alignment horizontal="center" vertical="center" wrapText="1"/>
    </xf>
    <xf numFmtId="9" fontId="37" fillId="7" borderId="48" xfId="1" applyFont="1" applyFill="1" applyBorder="1" applyAlignment="1" applyProtection="1">
      <alignment horizontal="center" vertical="center"/>
    </xf>
    <xf numFmtId="9" fontId="37" fillId="0" borderId="0" xfId="4" applyFont="1" applyFill="1"/>
    <xf numFmtId="0" fontId="5" fillId="2" borderId="0" xfId="3" applyNumberFormat="1" applyFont="1" applyFill="1" applyBorder="1" applyAlignment="1" applyProtection="1">
      <protection locked="0"/>
    </xf>
    <xf numFmtId="0" fontId="12" fillId="2" borderId="0" xfId="3" applyNumberFormat="1" applyFont="1" applyFill="1" applyBorder="1" applyAlignment="1" applyProtection="1">
      <protection locked="0"/>
    </xf>
    <xf numFmtId="0" fontId="13" fillId="2" borderId="0" xfId="3" applyNumberFormat="1" applyFont="1" applyFill="1" applyBorder="1" applyAlignment="1" applyProtection="1">
      <protection locked="0"/>
    </xf>
    <xf numFmtId="0" fontId="23" fillId="2" borderId="2" xfId="0" applyFont="1" applyFill="1" applyBorder="1" applyAlignment="1">
      <alignment vertical="center" wrapText="1"/>
      <protection locked="0"/>
    </xf>
    <xf numFmtId="0" fontId="35" fillId="0" borderId="0" xfId="2" applyFont="1" applyFill="1" applyBorder="1" applyAlignment="1">
      <alignment horizontal="left" vertical="center"/>
    </xf>
    <xf numFmtId="0" fontId="40" fillId="0" borderId="0" xfId="2" applyFont="1" applyBorder="1" applyAlignment="1">
      <alignment horizontal="left" vertical="center"/>
    </xf>
    <xf numFmtId="0" fontId="50" fillId="0" borderId="0" xfId="2" applyFont="1" applyFill="1" applyBorder="1" applyAlignment="1">
      <alignment horizontal="center"/>
    </xf>
    <xf numFmtId="0" fontId="45" fillId="0" borderId="14" xfId="2" applyFont="1" applyFill="1" applyBorder="1" applyAlignment="1">
      <alignment horizontal="center" vertical="center" wrapText="1"/>
    </xf>
    <xf numFmtId="0" fontId="45" fillId="0" borderId="0" xfId="2" applyFont="1" applyFill="1" applyBorder="1" applyAlignment="1">
      <alignment horizontal="center" vertical="center" wrapText="1"/>
    </xf>
    <xf numFmtId="0" fontId="46" fillId="6" borderId="15" xfId="2" applyFont="1" applyFill="1" applyBorder="1" applyAlignment="1">
      <alignment horizontal="center" vertical="center" wrapText="1"/>
    </xf>
    <xf numFmtId="0" fontId="46" fillId="6" borderId="18" xfId="2" applyFont="1" applyFill="1" applyBorder="1" applyAlignment="1">
      <alignment horizontal="center" vertical="center" wrapText="1"/>
    </xf>
    <xf numFmtId="0" fontId="46" fillId="6" borderId="16" xfId="2" applyFont="1" applyFill="1" applyBorder="1" applyAlignment="1">
      <alignment horizontal="center" vertical="center" wrapText="1"/>
    </xf>
    <xf numFmtId="0" fontId="46" fillId="6" borderId="0" xfId="2" applyFont="1" applyFill="1" applyBorder="1" applyAlignment="1">
      <alignment horizontal="center" vertical="center" wrapText="1"/>
    </xf>
    <xf numFmtId="0" fontId="46" fillId="6" borderId="17" xfId="2" applyFont="1" applyFill="1" applyBorder="1" applyAlignment="1">
      <alignment horizontal="center" vertical="center" wrapText="1"/>
    </xf>
    <xf numFmtId="0" fontId="46" fillId="6" borderId="19" xfId="2" applyFont="1" applyFill="1" applyBorder="1" applyAlignment="1">
      <alignment horizontal="center" vertical="center" wrapText="1"/>
    </xf>
    <xf numFmtId="0" fontId="38" fillId="0" borderId="0" xfId="2" applyFont="1" applyFill="1" applyBorder="1" applyAlignment="1"/>
    <xf numFmtId="2" fontId="47" fillId="0" borderId="0" xfId="2" applyNumberFormat="1" applyFont="1" applyFill="1" applyBorder="1" applyAlignment="1">
      <alignment horizontal="left" vertical="center" shrinkToFit="1"/>
    </xf>
    <xf numFmtId="0" fontId="46" fillId="6" borderId="36" xfId="2" applyFont="1" applyFill="1" applyBorder="1" applyAlignment="1">
      <alignment horizontal="center" vertical="center" wrapText="1"/>
    </xf>
    <xf numFmtId="0" fontId="46" fillId="6" borderId="39" xfId="2" applyFont="1" applyFill="1" applyBorder="1" applyAlignment="1">
      <alignment horizontal="center" vertical="center" wrapText="1"/>
    </xf>
    <xf numFmtId="0" fontId="46" fillId="6" borderId="37" xfId="2" applyFont="1" applyFill="1" applyBorder="1" applyAlignment="1">
      <alignment horizontal="center" vertical="center" wrapText="1"/>
    </xf>
    <xf numFmtId="0" fontId="46" fillId="6" borderId="38" xfId="2" applyFont="1" applyFill="1" applyBorder="1" applyAlignment="1">
      <alignment horizontal="center" vertical="center" wrapText="1"/>
    </xf>
    <xf numFmtId="0" fontId="46" fillId="6" borderId="40" xfId="2" applyFont="1" applyFill="1" applyBorder="1" applyAlignment="1">
      <alignment horizontal="center" vertical="center" wrapText="1"/>
    </xf>
    <xf numFmtId="0" fontId="39" fillId="0" borderId="0" xfId="2" applyFont="1" applyFill="1" applyBorder="1"/>
  </cellXfs>
  <cellStyles count="30">
    <cellStyle name="20 % - Accent1 2" xfId="5"/>
    <cellStyle name="20 % - Accent5 2" xfId="6"/>
    <cellStyle name="20 % - Accent6 2" xfId="7"/>
    <cellStyle name="40 % - Accent6 2" xfId="8"/>
    <cellStyle name="60 % - Accent1 2" xfId="9"/>
    <cellStyle name="60 % - Accent5 2" xfId="10"/>
    <cellStyle name="60 % - Accent6 2" xfId="11"/>
    <cellStyle name="Accent5 2" xfId="12"/>
    <cellStyle name="Calcul 2" xfId="13"/>
    <cellStyle name="Comma [0]" xfId="14"/>
    <cellStyle name="Commentaire" xfId="15"/>
    <cellStyle name="Currency [0]" xfId="16"/>
    <cellStyle name="En-tête" xfId="17"/>
    <cellStyle name="Entrée 2" xfId="18"/>
    <cellStyle name="Lien hypertexte 2" xfId="19"/>
    <cellStyle name="Milliers 2" xfId="21"/>
    <cellStyle name="Milliers 3" xfId="20"/>
    <cellStyle name="Normal" xfId="0" builtinId="0"/>
    <cellStyle name="Normal 2" xfId="2"/>
    <cellStyle name="Normal 3" xfId="22"/>
    <cellStyle name="Pourcentage" xfId="4" builtinId="5"/>
    <cellStyle name="Pourcentage 2" xfId="1"/>
    <cellStyle name="Pourcentage 2 2" xfId="23"/>
    <cellStyle name="Résultat 1" xfId="24"/>
    <cellStyle name="Résultat2 1" xfId="25"/>
    <cellStyle name="Sortie 2" xfId="26"/>
    <cellStyle name="Texte explicatif" xfId="3" builtinId="53" customBuiltin="1"/>
    <cellStyle name="Titre 1" xfId="27"/>
    <cellStyle name="Titre 2" xfId="28"/>
    <cellStyle name="Titre1 1" xfId="2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D320"/>
      <rgbColor rgb="FFFF00FF"/>
      <rgbColor rgb="FF00FFFF"/>
      <rgbColor rgb="FFCC0000"/>
      <rgbColor rgb="FF008000"/>
      <rgbColor rgb="FF000080"/>
      <rgbColor rgb="FF996600"/>
      <rgbColor rgb="FF800080"/>
      <rgbColor rgb="FF008080"/>
      <rgbColor rgb="FFC0C0C0"/>
      <rgbColor rgb="FF808080"/>
      <rgbColor rgb="FFFFCCCC"/>
      <rgbColor rgb="FF666666"/>
      <rgbColor rgb="FFFFFFCC"/>
      <rgbColor rgb="FFCCFFFF"/>
      <rgbColor rgb="FF660066"/>
      <rgbColor rgb="FFFF420E"/>
      <rgbColor rgb="FF0066CC"/>
      <rgbColor rgb="FFCCCCFF"/>
      <rgbColor rgb="FF0000CC"/>
      <rgbColor rgb="FFFF00FF"/>
      <rgbColor rgb="FFE3D200"/>
      <rgbColor rgb="FF00FFFF"/>
      <rgbColor rgb="FF800080"/>
      <rgbColor rgb="FF800000"/>
      <rgbColor rgb="FF008080"/>
      <rgbColor rgb="FF0000EE"/>
      <rgbColor rgb="FF00CCFF"/>
      <rgbColor rgb="FFDDDDDD"/>
      <rgbColor rgb="FFCCFFCC"/>
      <rgbColor rgb="FFFFFF99"/>
      <rgbColor rgb="FF99CCFF"/>
      <rgbColor rgb="FFFF99CC"/>
      <rgbColor rgb="FFB3B3B3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66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cotations de blé tendre</a:t>
            </a:r>
          </a:p>
        </c:rich>
      </c:tx>
      <c:layout>
        <c:manualLayout>
          <c:xMode val="edge"/>
          <c:yMode val="edge"/>
          <c:x val="0.24208697426541195"/>
          <c:y val="4.1883374775521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19281680653713371"/>
          <c:w val="0.78475682205600306"/>
          <c:h val="0.52289303467697268"/>
        </c:manualLayout>
      </c:layout>
      <c:lineChart>
        <c:grouping val="standard"/>
        <c:varyColors val="0"/>
        <c:ser>
          <c:idx val="0"/>
          <c:order val="0"/>
          <c:tx>
            <c:strRef>
              <c:f>cotations_cereales!$B$11:$B$12</c:f>
              <c:strCache>
                <c:ptCount val="2"/>
                <c:pt idx="0">
                  <c:v>Moyenne 2017-2021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cotations_cereales!$A$13:$A$24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cotations_cereales!$B$13:$B$24</c:f>
              <c:numCache>
                <c:formatCode>0.00</c:formatCode>
                <c:ptCount val="12"/>
                <c:pt idx="0">
                  <c:v>183.82179710144925</c:v>
                </c:pt>
                <c:pt idx="1">
                  <c:v>190.68118181818184</c:v>
                </c:pt>
                <c:pt idx="2">
                  <c:v>190.36287748917749</c:v>
                </c:pt>
                <c:pt idx="3">
                  <c:v>199.6507391304348</c:v>
                </c:pt>
                <c:pt idx="4">
                  <c:v>205.48928822055137</c:v>
                </c:pt>
                <c:pt idx="5">
                  <c:v>203.82390064102566</c:v>
                </c:pt>
                <c:pt idx="6">
                  <c:v>207.21316883116879</c:v>
                </c:pt>
                <c:pt idx="7">
                  <c:v>206.25450000000001</c:v>
                </c:pt>
                <c:pt idx="8">
                  <c:v>223.60250479954829</c:v>
                </c:pt>
                <c:pt idx="9">
                  <c:v>226.62711278195488</c:v>
                </c:pt>
                <c:pt idx="10">
                  <c:v>230.52179114452801</c:v>
                </c:pt>
                <c:pt idx="11">
                  <c:v>222.80943381146889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BA-46A5-9E5E-A14FA473C587}"/>
            </c:ext>
          </c:extLst>
        </c:ser>
        <c:ser>
          <c:idx val="1"/>
          <c:order val="1"/>
          <c:tx>
            <c:strRef>
              <c:f>cotations_cereales!$D$11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FF420E"/>
              </a:solidFill>
              <a:prstDash val="solid"/>
            </a:ln>
          </c:spPr>
          <c:marker>
            <c:symbol val="none"/>
          </c:marker>
          <c:cat>
            <c:strRef>
              <c:f>cotations_cereales!$A$13:$A$24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cotations_cereales!$D$13:$D$24</c:f>
              <c:numCache>
                <c:formatCode>0.00</c:formatCode>
                <c:ptCount val="12"/>
                <c:pt idx="0">
                  <c:v>345.62</c:v>
                </c:pt>
                <c:pt idx="1">
                  <c:v>330.32</c:v>
                </c:pt>
                <c:pt idx="2">
                  <c:v>333.7</c:v>
                </c:pt>
                <c:pt idx="3">
                  <c:v>344.16</c:v>
                </c:pt>
                <c:pt idx="4">
                  <c:v>325.29000000000002</c:v>
                </c:pt>
                <c:pt idx="5">
                  <c:v>304.89</c:v>
                </c:pt>
                <c:pt idx="6">
                  <c:v>291.33999999999997</c:v>
                </c:pt>
                <c:pt idx="7">
                  <c:v>283.89</c:v>
                </c:pt>
                <c:pt idx="8">
                  <c:v>259.35749999999996</c:v>
                </c:pt>
                <c:pt idx="9">
                  <c:v>241.6</c:v>
                </c:pt>
                <c:pt idx="10">
                  <c:v>221.85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BA-46A5-9E5E-A14FA473C587}"/>
            </c:ext>
          </c:extLst>
        </c:ser>
        <c:ser>
          <c:idx val="2"/>
          <c:order val="2"/>
          <c:tx>
            <c:strRef>
              <c:f>cotations_cereales!$C$11</c:f>
              <c:strCache>
                <c:ptCount val="1"/>
                <c:pt idx="0">
                  <c:v>2021-2022</c:v>
                </c:pt>
              </c:strCache>
            </c:strRef>
          </c:tx>
          <c:spPr>
            <a:ln w="25400">
              <a:solidFill>
                <a:srgbClr val="663300"/>
              </a:solidFill>
              <a:prstDash val="solid"/>
            </a:ln>
          </c:spPr>
          <c:marker>
            <c:symbol val="none"/>
          </c:marker>
          <c:cat>
            <c:strRef>
              <c:f>cotations_cereales!$A$13:$A$24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cotations_cereales!$C$13:$C$24</c:f>
              <c:numCache>
                <c:formatCode>0.00</c:formatCode>
                <c:ptCount val="12"/>
                <c:pt idx="0">
                  <c:v>207.88</c:v>
                </c:pt>
                <c:pt idx="1">
                  <c:v>243.72</c:v>
                </c:pt>
                <c:pt idx="2">
                  <c:v>248.46</c:v>
                </c:pt>
                <c:pt idx="3">
                  <c:v>270.04047619047623</c:v>
                </c:pt>
                <c:pt idx="4">
                  <c:v>291.72750000000002</c:v>
                </c:pt>
                <c:pt idx="5">
                  <c:v>280.73846153846154</c:v>
                </c:pt>
                <c:pt idx="6">
                  <c:v>271.10857142857139</c:v>
                </c:pt>
                <c:pt idx="7">
                  <c:v>270.84550000000002</c:v>
                </c:pt>
                <c:pt idx="8">
                  <c:v>378.84565217391309</c:v>
                </c:pt>
                <c:pt idx="9">
                  <c:v>384.16437500000001</c:v>
                </c:pt>
                <c:pt idx="10">
                  <c:v>402.49</c:v>
                </c:pt>
                <c:pt idx="11">
                  <c:v>382.88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BA-46A5-9E5E-A14FA473C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6331599"/>
        <c:axId val="1"/>
      </c:lineChart>
      <c:catAx>
        <c:axId val="186633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7.0792722937071881E-2"/>
              <c:y val="5.9486375880646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50"/>
          <c:min val="1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66331599"/>
        <c:crossesAt val="1"/>
        <c:crossBetween val="midCat"/>
        <c:majorUnit val="5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14113961961138E-2"/>
          <c:y val="0.86322120021716897"/>
          <c:w val="0.66414244668163691"/>
          <c:h val="5.86338928449397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Évolution des cotations de maïs</a:t>
            </a:r>
          </a:p>
        </c:rich>
      </c:tx>
      <c:layout>
        <c:manualLayout>
          <c:xMode val="edge"/>
          <c:yMode val="edge"/>
          <c:x val="0.27199263011330899"/>
          <c:y val="3.9683727034120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21263207978272339"/>
          <c:w val="0.78475682205600306"/>
          <c:h val="0.47177742701791758"/>
        </c:manualLayout>
      </c:layout>
      <c:lineChart>
        <c:grouping val="standard"/>
        <c:varyColors val="0"/>
        <c:ser>
          <c:idx val="0"/>
          <c:order val="0"/>
          <c:tx>
            <c:strRef>
              <c:f>cotations_cereales!$B$49:$B$50</c:f>
              <c:strCache>
                <c:ptCount val="2"/>
                <c:pt idx="0">
                  <c:v>Moyenne 2017-2021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cotations_cereales!$A$51:$A$62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cotations_cereales!$B$51:$B$62</c:f>
              <c:numCache>
                <c:formatCode>0.00</c:formatCode>
                <c:ptCount val="12"/>
                <c:pt idx="0">
                  <c:v>169.69186261107311</c:v>
                </c:pt>
                <c:pt idx="1">
                  <c:v>178.31247922077924</c:v>
                </c:pt>
                <c:pt idx="2">
                  <c:v>178.7964813852814</c:v>
                </c:pt>
                <c:pt idx="3">
                  <c:v>189.36228778467913</c:v>
                </c:pt>
                <c:pt idx="4">
                  <c:v>194.47630802005011</c:v>
                </c:pt>
                <c:pt idx="5">
                  <c:v>191.73595833333334</c:v>
                </c:pt>
                <c:pt idx="6">
                  <c:v>194.06306079592923</c:v>
                </c:pt>
                <c:pt idx="7">
                  <c:v>192.13846797385622</c:v>
                </c:pt>
                <c:pt idx="8">
                  <c:v>211.85440993788819</c:v>
                </c:pt>
                <c:pt idx="9">
                  <c:v>210.47382499999998</c:v>
                </c:pt>
                <c:pt idx="10">
                  <c:v>210.60489718614718</c:v>
                </c:pt>
                <c:pt idx="11">
                  <c:v>168.59603497379814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0C-4E30-9BC5-2CD650AEC761}"/>
            </c:ext>
          </c:extLst>
        </c:ser>
        <c:ser>
          <c:idx val="1"/>
          <c:order val="1"/>
          <c:tx>
            <c:strRef>
              <c:f>cotations_cereales!$D$49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EB613D"/>
              </a:solidFill>
              <a:prstDash val="solid"/>
            </a:ln>
          </c:spPr>
          <c:marker>
            <c:symbol val="none"/>
          </c:marker>
          <c:cat>
            <c:strRef>
              <c:f>cotations_cereales!$A$51:$A$62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cotations_cereales!$D$51:$D$62</c:f>
              <c:numCache>
                <c:formatCode>0.00</c:formatCode>
                <c:ptCount val="12"/>
                <c:pt idx="0">
                  <c:v>325.08</c:v>
                </c:pt>
                <c:pt idx="1">
                  <c:v>346.69</c:v>
                </c:pt>
                <c:pt idx="2">
                  <c:v>342.84</c:v>
                </c:pt>
                <c:pt idx="3">
                  <c:v>348.44</c:v>
                </c:pt>
                <c:pt idx="4">
                  <c:v>325.89999999999998</c:v>
                </c:pt>
                <c:pt idx="5">
                  <c:v>296.52</c:v>
                </c:pt>
                <c:pt idx="6">
                  <c:v>291.83999999999997</c:v>
                </c:pt>
                <c:pt idx="7">
                  <c:v>301.8</c:v>
                </c:pt>
                <c:pt idx="8">
                  <c:v>279.04000000000002</c:v>
                </c:pt>
                <c:pt idx="9">
                  <c:v>258.83</c:v>
                </c:pt>
                <c:pt idx="10">
                  <c:v>232.87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0C-4E30-9BC5-2CD650AEC761}"/>
            </c:ext>
          </c:extLst>
        </c:ser>
        <c:ser>
          <c:idx val="2"/>
          <c:order val="2"/>
          <c:tx>
            <c:strRef>
              <c:f>cotations_cereales!$C$49</c:f>
              <c:strCache>
                <c:ptCount val="1"/>
                <c:pt idx="0">
                  <c:v>2021-2022</c:v>
                </c:pt>
              </c:strCache>
            </c:strRef>
          </c:tx>
          <c:spPr>
            <a:ln w="25400">
              <a:solidFill>
                <a:srgbClr val="663300"/>
              </a:solidFill>
              <a:prstDash val="solid"/>
            </a:ln>
          </c:spPr>
          <c:marker>
            <c:symbol val="none"/>
          </c:marker>
          <c:cat>
            <c:strRef>
              <c:f>cotations_cereales!$A$51:$A$62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cotations_cereales!$C$51:$C$62</c:f>
              <c:numCache>
                <c:formatCode>0.00</c:formatCode>
                <c:ptCount val="12"/>
                <c:pt idx="0">
                  <c:v>203.5</c:v>
                </c:pt>
                <c:pt idx="1">
                  <c:v>214.38</c:v>
                </c:pt>
                <c:pt idx="2">
                  <c:v>222.7</c:v>
                </c:pt>
                <c:pt idx="3">
                  <c:v>241.25</c:v>
                </c:pt>
                <c:pt idx="4">
                  <c:v>252.47</c:v>
                </c:pt>
                <c:pt idx="5">
                  <c:v>249.72</c:v>
                </c:pt>
                <c:pt idx="6">
                  <c:v>251.08</c:v>
                </c:pt>
                <c:pt idx="7">
                  <c:v>261.27999999999997</c:v>
                </c:pt>
                <c:pt idx="8">
                  <c:v>361.98</c:v>
                </c:pt>
                <c:pt idx="9">
                  <c:v>347.21</c:v>
                </c:pt>
                <c:pt idx="10">
                  <c:v>365.06</c:v>
                </c:pt>
                <c:pt idx="11">
                  <c:v>325.67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0C-4E30-9BC5-2CD650AEC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079823"/>
        <c:axId val="1"/>
      </c:lineChart>
      <c:catAx>
        <c:axId val="19450798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9.3086230074899162E-2"/>
              <c:y val="7.340376202974628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  <c:min val="5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79823"/>
        <c:crossesAt val="1"/>
        <c:crossBetween val="midCat"/>
        <c:majorUnit val="5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14113961961138E-2"/>
          <c:y val="0.86095809573708337"/>
          <c:w val="0.66414244668163691"/>
          <c:h val="5.96047912433365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Évolution des cotations de blé dur</a:t>
            </a:r>
          </a:p>
        </c:rich>
      </c:tx>
      <c:layout>
        <c:manualLayout>
          <c:xMode val="edge"/>
          <c:yMode val="edge"/>
          <c:x val="0.25715073287071993"/>
          <c:y val="3.1747361367063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96875989950053"/>
          <c:y val="0.18827799073353596"/>
          <c:w val="0.78660970671847208"/>
          <c:h val="0.5123631873799509"/>
        </c:manualLayout>
      </c:layout>
      <c:lineChart>
        <c:grouping val="standard"/>
        <c:varyColors val="0"/>
        <c:ser>
          <c:idx val="0"/>
          <c:order val="0"/>
          <c:tx>
            <c:strRef>
              <c:f>cotations_cereales!$B$30</c:f>
              <c:strCache>
                <c:ptCount val="1"/>
                <c:pt idx="0">
                  <c:v>Moyenne 2017-2021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cotations_cereales!$A$32:$A$43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cotations_cereales!$B$32:$B$43</c:f>
              <c:numCache>
                <c:formatCode>0.00</c:formatCode>
                <c:ptCount val="12"/>
                <c:pt idx="0">
                  <c:v>258.8</c:v>
                </c:pt>
                <c:pt idx="1">
                  <c:v>253.07</c:v>
                </c:pt>
                <c:pt idx="2">
                  <c:v>285.92</c:v>
                </c:pt>
                <c:pt idx="3">
                  <c:v>314.55</c:v>
                </c:pt>
                <c:pt idx="4">
                  <c:v>292.45</c:v>
                </c:pt>
                <c:pt idx="5">
                  <c:v>271.44</c:v>
                </c:pt>
                <c:pt idx="6">
                  <c:v>292.25</c:v>
                </c:pt>
                <c:pt idx="7">
                  <c:v>285.35000000000002</c:v>
                </c:pt>
                <c:pt idx="8">
                  <c:v>280.55</c:v>
                </c:pt>
                <c:pt idx="9">
                  <c:v>280.07</c:v>
                </c:pt>
                <c:pt idx="10">
                  <c:v>289.31400000000002</c:v>
                </c:pt>
                <c:pt idx="11">
                  <c:v>299.44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A4-4725-B655-D166347A2070}"/>
            </c:ext>
          </c:extLst>
        </c:ser>
        <c:ser>
          <c:idx val="1"/>
          <c:order val="1"/>
          <c:tx>
            <c:strRef>
              <c:f>cotations_cereales!$D$30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EB613D"/>
              </a:solidFill>
              <a:prstDash val="solid"/>
            </a:ln>
          </c:spPr>
          <c:marker>
            <c:symbol val="none"/>
          </c:marker>
          <c:cat>
            <c:strRef>
              <c:f>cotations_cereales!$A$32:$A$43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cotations_cereales!$D$32:$D$43</c:f>
              <c:numCache>
                <c:formatCode>0.00</c:formatCode>
                <c:ptCount val="12"/>
                <c:pt idx="2">
                  <c:v>454.08</c:v>
                </c:pt>
                <c:pt idx="3">
                  <c:v>484.43</c:v>
                </c:pt>
                <c:pt idx="4">
                  <c:v>484.51</c:v>
                </c:pt>
                <c:pt idx="5">
                  <c:v>475.94</c:v>
                </c:pt>
                <c:pt idx="6">
                  <c:v>452.58</c:v>
                </c:pt>
                <c:pt idx="7">
                  <c:v>436.46</c:v>
                </c:pt>
                <c:pt idx="8">
                  <c:v>425.98</c:v>
                </c:pt>
                <c:pt idx="9">
                  <c:v>408.83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A4-4725-B655-D166347A2070}"/>
            </c:ext>
          </c:extLst>
        </c:ser>
        <c:ser>
          <c:idx val="2"/>
          <c:order val="2"/>
          <c:tx>
            <c:strRef>
              <c:f>cotations_cereales!$C$30</c:f>
              <c:strCache>
                <c:ptCount val="1"/>
                <c:pt idx="0">
                  <c:v>2021-2022</c:v>
                </c:pt>
              </c:strCache>
            </c:strRef>
          </c:tx>
          <c:spPr>
            <a:ln w="25400">
              <a:solidFill>
                <a:srgbClr val="663300"/>
              </a:solidFill>
              <a:prstDash val="solid"/>
            </a:ln>
          </c:spPr>
          <c:marker>
            <c:symbol val="none"/>
          </c:marker>
          <c:cat>
            <c:strRef>
              <c:f>cotations_cereales!$A$32:$A$43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cotations_cereales!$C$32:$C$43</c:f>
              <c:numCache>
                <c:formatCode>0.00</c:formatCode>
                <c:ptCount val="12"/>
                <c:pt idx="0">
                  <c:v>296.05</c:v>
                </c:pt>
                <c:pt idx="2">
                  <c:v>439.7</c:v>
                </c:pt>
                <c:pt idx="3">
                  <c:v>480.37</c:v>
                </c:pt>
                <c:pt idx="4">
                  <c:v>478.67</c:v>
                </c:pt>
                <c:pt idx="5">
                  <c:v>472.7</c:v>
                </c:pt>
                <c:pt idx="6">
                  <c:v>474.9</c:v>
                </c:pt>
                <c:pt idx="8">
                  <c:v>435.5</c:v>
                </c:pt>
                <c:pt idx="9">
                  <c:v>434.9</c:v>
                </c:pt>
                <c:pt idx="11">
                  <c:v>528.09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A4-4725-B655-D166347A2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082735"/>
        <c:axId val="1"/>
      </c:lineChart>
      <c:catAx>
        <c:axId val="19450827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5.8731128928518644E-2"/>
              <c:y val="6.35633311793472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5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82735"/>
        <c:crossesAt val="1"/>
        <c:crossBetween val="midCat"/>
        <c:majorUnit val="1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768811577331767E-2"/>
          <c:y val="0.77916883354123512"/>
          <c:w val="0.87197820202125198"/>
          <c:h val="5.82842828239506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cotations de colza</a:t>
            </a:r>
          </a:p>
        </c:rich>
      </c:tx>
      <c:layout>
        <c:manualLayout>
          <c:xMode val="edge"/>
          <c:yMode val="edge"/>
          <c:x val="0.24208697426541195"/>
          <c:y val="4.1883374775521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19281680653713371"/>
          <c:w val="0.78475682205600306"/>
          <c:h val="0.52289303467697268"/>
        </c:manualLayout>
      </c:layout>
      <c:lineChart>
        <c:grouping val="standard"/>
        <c:varyColors val="0"/>
        <c:ser>
          <c:idx val="0"/>
          <c:order val="0"/>
          <c:tx>
            <c:strRef>
              <c:f>'Cotations oleoproteagineux'!$B$3</c:f>
              <c:strCache>
                <c:ptCount val="1"/>
                <c:pt idx="0">
                  <c:v>Moyenne 2017-2021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'Cotations oleoproteagineux'!$A$4:$A$15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oleoproteagineux'!$B$4:$B$15</c:f>
              <c:numCache>
                <c:formatCode>0.00</c:formatCode>
                <c:ptCount val="12"/>
                <c:pt idx="0" formatCode="General">
                  <c:v>395.50833333333333</c:v>
                </c:pt>
                <c:pt idx="1">
                  <c:v>407.18333333333334</c:v>
                </c:pt>
                <c:pt idx="2">
                  <c:v>417.92500000000001</c:v>
                </c:pt>
                <c:pt idx="3">
                  <c:v>433.32499999999999</c:v>
                </c:pt>
                <c:pt idx="4">
                  <c:v>446.62333333333333</c:v>
                </c:pt>
                <c:pt idx="5">
                  <c:v>442.73333333333341</c:v>
                </c:pt>
                <c:pt idx="6">
                  <c:v>456.5</c:v>
                </c:pt>
                <c:pt idx="7">
                  <c:v>455.25</c:v>
                </c:pt>
                <c:pt idx="8">
                  <c:v>528.125</c:v>
                </c:pt>
                <c:pt idx="9">
                  <c:v>511.86666666666662</c:v>
                </c:pt>
                <c:pt idx="10">
                  <c:v>485.41666666666669</c:v>
                </c:pt>
                <c:pt idx="11">
                  <c:v>458.39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80-420C-BCF2-EA629605DEE3}"/>
            </c:ext>
          </c:extLst>
        </c:ser>
        <c:ser>
          <c:idx val="1"/>
          <c:order val="1"/>
          <c:tx>
            <c:strRef>
              <c:f>'Cotations oleoproteagineux'!$C$3</c:f>
              <c:strCache>
                <c:ptCount val="1"/>
                <c:pt idx="0">
                  <c:v>2021-2022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'Cotations oleoproteagineux'!$A$4:$A$15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oleoproteagineux'!$C$4:$C$15</c:f>
              <c:numCache>
                <c:formatCode>0.00</c:formatCode>
                <c:ptCount val="12"/>
                <c:pt idx="0" formatCode="General">
                  <c:v>533.66666666666663</c:v>
                </c:pt>
                <c:pt idx="1">
                  <c:v>558</c:v>
                </c:pt>
                <c:pt idx="2">
                  <c:v>604</c:v>
                </c:pt>
                <c:pt idx="3">
                  <c:v>669.375</c:v>
                </c:pt>
                <c:pt idx="4">
                  <c:v>695.66666666666663</c:v>
                </c:pt>
                <c:pt idx="5">
                  <c:v>683.33333333333337</c:v>
                </c:pt>
                <c:pt idx="6">
                  <c:v>734</c:v>
                </c:pt>
                <c:pt idx="7">
                  <c:v>727.25</c:v>
                </c:pt>
                <c:pt idx="8">
                  <c:v>910.2</c:v>
                </c:pt>
                <c:pt idx="9">
                  <c:v>1008.5</c:v>
                </c:pt>
                <c:pt idx="10">
                  <c:v>836.5</c:v>
                </c:pt>
                <c:pt idx="11">
                  <c:v>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80-420C-BCF2-EA629605DEE3}"/>
            </c:ext>
          </c:extLst>
        </c:ser>
        <c:ser>
          <c:idx val="2"/>
          <c:order val="2"/>
          <c:tx>
            <c:strRef>
              <c:f>'Cotations oleoproteagineux'!$D$3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'Cotations oleoproteagineux'!$A$4:$A$15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oleoproteagineux'!$D$4:$D$15</c:f>
              <c:numCache>
                <c:formatCode>0.00</c:formatCode>
                <c:ptCount val="12"/>
                <c:pt idx="0" formatCode="General">
                  <c:v>652.33000000000004</c:v>
                </c:pt>
                <c:pt idx="1">
                  <c:v>628.5</c:v>
                </c:pt>
                <c:pt idx="2">
                  <c:v>598.70000000000005</c:v>
                </c:pt>
                <c:pt idx="3">
                  <c:v>627.38</c:v>
                </c:pt>
                <c:pt idx="4">
                  <c:v>617</c:v>
                </c:pt>
                <c:pt idx="5">
                  <c:v>572.66999999999996</c:v>
                </c:pt>
                <c:pt idx="6">
                  <c:v>548.88</c:v>
                </c:pt>
                <c:pt idx="7">
                  <c:v>541.25</c:v>
                </c:pt>
                <c:pt idx="8">
                  <c:v>471.1</c:v>
                </c:pt>
                <c:pt idx="9">
                  <c:v>427.17</c:v>
                </c:pt>
                <c:pt idx="10">
                  <c:v>416.17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80-420C-BCF2-EA629605DEE3}"/>
            </c:ext>
          </c:extLst>
        </c:ser>
        <c:ser>
          <c:idx val="3"/>
          <c:order val="3"/>
          <c:tx>
            <c:strRef>
              <c:f>'Cotations oleoproteagineux'!$E$3</c:f>
              <c:strCache>
                <c:ptCount val="1"/>
                <c:pt idx="0">
                  <c:v>Evol. 2020/2021</c:v>
                </c:pt>
              </c:strCache>
            </c:strRef>
          </c:tx>
          <c:marker>
            <c:symbol val="none"/>
          </c:marker>
          <c:cat>
            <c:strRef>
              <c:f>'Cotations oleoproteagineux'!$A$4:$A$15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oleoproteagineux'!$E$4:$E$15</c:f>
              <c:numCache>
                <c:formatCode>0%</c:formatCode>
                <c:ptCount val="12"/>
                <c:pt idx="0" formatCode="General">
                  <c:v>0.22235477826358552</c:v>
                </c:pt>
                <c:pt idx="1">
                  <c:v>0.12634408602150549</c:v>
                </c:pt>
                <c:pt idx="2">
                  <c:v>-8.7748344370860432E-3</c:v>
                </c:pt>
                <c:pt idx="3">
                  <c:v>-6.2737628384687216E-2</c:v>
                </c:pt>
                <c:pt idx="4">
                  <c:v>-0.11308097747963575</c:v>
                </c:pt>
                <c:pt idx="5">
                  <c:v>-0.16194634146341469</c:v>
                </c:pt>
                <c:pt idx="6">
                  <c:v>-0.25220708446866491</c:v>
                </c:pt>
                <c:pt idx="7">
                  <c:v>-0.25575799243726371</c:v>
                </c:pt>
                <c:pt idx="8">
                  <c:v>-0.48242144583607993</c:v>
                </c:pt>
                <c:pt idx="9">
                  <c:v>-0.57643034209221611</c:v>
                </c:pt>
                <c:pt idx="10">
                  <c:v>-0.50248655110579787</c:v>
                </c:pt>
                <c:pt idx="11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80-420C-BCF2-EA629605D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6331599"/>
        <c:axId val="1"/>
      </c:lineChart>
      <c:catAx>
        <c:axId val="186633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7.0792722937071881E-2"/>
              <c:y val="5.9486375880646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00"/>
          <c:min val="3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66331599"/>
        <c:crossesAt val="1"/>
        <c:crossBetween val="midCat"/>
        <c:majorUnit val="2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81544436724609"/>
          <c:y val="0.86322133100982901"/>
          <c:w val="0.80852814240153048"/>
          <c:h val="0.136778668990171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cotations de tournesol</a:t>
            </a:r>
          </a:p>
        </c:rich>
      </c:tx>
      <c:layout>
        <c:manualLayout>
          <c:xMode val="edge"/>
          <c:yMode val="edge"/>
          <c:x val="0.24208697426541195"/>
          <c:y val="4.1883374775521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19281680653713371"/>
          <c:w val="0.78475682205600306"/>
          <c:h val="0.52289303467697268"/>
        </c:manualLayout>
      </c:layout>
      <c:lineChart>
        <c:grouping val="standard"/>
        <c:varyColors val="0"/>
        <c:ser>
          <c:idx val="0"/>
          <c:order val="0"/>
          <c:tx>
            <c:strRef>
              <c:f>'Cotations oleoproteagineux'!$B$20</c:f>
              <c:strCache>
                <c:ptCount val="1"/>
                <c:pt idx="0">
                  <c:v>Moyenne 2016-2020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'Cotations oleoproteagineux'!$A$21:$A$32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oleoproteagineux'!$B$21:$B$32</c:f>
              <c:numCache>
                <c:formatCode>0.00</c:formatCode>
                <c:ptCount val="12"/>
                <c:pt idx="0" formatCode="General">
                  <c:v>357.16666666666663</c:v>
                </c:pt>
                <c:pt idx="1">
                  <c:v>365.6</c:v>
                </c:pt>
                <c:pt idx="2">
                  <c:v>374.05</c:v>
                </c:pt>
                <c:pt idx="3">
                  <c:v>392</c:v>
                </c:pt>
                <c:pt idx="4">
                  <c:v>404.65333333333331</c:v>
                </c:pt>
                <c:pt idx="5">
                  <c:v>401.5</c:v>
                </c:pt>
                <c:pt idx="6">
                  <c:v>414.3</c:v>
                </c:pt>
                <c:pt idx="7">
                  <c:v>423.9</c:v>
                </c:pt>
                <c:pt idx="8">
                  <c:v>514.38750000000005</c:v>
                </c:pt>
                <c:pt idx="9">
                  <c:v>455.9</c:v>
                </c:pt>
                <c:pt idx="10">
                  <c:v>458.5</c:v>
                </c:pt>
                <c:pt idx="11">
                  <c:v>430.25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C8-4138-B411-45927CC92666}"/>
            </c:ext>
          </c:extLst>
        </c:ser>
        <c:ser>
          <c:idx val="1"/>
          <c:order val="1"/>
          <c:tx>
            <c:strRef>
              <c:f>'Cotations oleoproteagineux'!$C$20</c:f>
              <c:strCache>
                <c:ptCount val="1"/>
                <c:pt idx="0">
                  <c:v>2020-2021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'Cotations oleoproteagineux'!$A$21:$A$32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oleoproteagineux'!$C$21:$C$32</c:f>
              <c:numCache>
                <c:formatCode>0.00</c:formatCode>
                <c:ptCount val="12"/>
                <c:pt idx="0" formatCode="General">
                  <c:v>478.33333333333331</c:v>
                </c:pt>
                <c:pt idx="1">
                  <c:v>510</c:v>
                </c:pt>
                <c:pt idx="2">
                  <c:v>536</c:v>
                </c:pt>
                <c:pt idx="3">
                  <c:v>603.75</c:v>
                </c:pt>
                <c:pt idx="4">
                  <c:v>601.66666666666663</c:v>
                </c:pt>
                <c:pt idx="5">
                  <c:v>536.66666666666663</c:v>
                </c:pt>
                <c:pt idx="6">
                  <c:v>580</c:v>
                </c:pt>
                <c:pt idx="7">
                  <c:v>611.25</c:v>
                </c:pt>
                <c:pt idx="8">
                  <c:v>862</c:v>
                </c:pt>
                <c:pt idx="9">
                  <c:v>853.75</c:v>
                </c:pt>
                <c:pt idx="10">
                  <c:v>820</c:v>
                </c:pt>
                <c:pt idx="11">
                  <c:v>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C8-4138-B411-45927CC92666}"/>
            </c:ext>
          </c:extLst>
        </c:ser>
        <c:ser>
          <c:idx val="2"/>
          <c:order val="2"/>
          <c:tx>
            <c:strRef>
              <c:f>'Cotations oleoproteagineux'!$D$20</c:f>
              <c:strCache>
                <c:ptCount val="1"/>
                <c:pt idx="0">
                  <c:v>2021-2022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'Cotations oleoproteagineux'!$A$21:$A$32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oleoproteagineux'!$D$21:$D$32</c:f>
              <c:numCache>
                <c:formatCode>0.00</c:formatCode>
                <c:ptCount val="12"/>
                <c:pt idx="0" formatCode="General">
                  <c:v>636.66999999999996</c:v>
                </c:pt>
                <c:pt idx="1">
                  <c:v>642.5</c:v>
                </c:pt>
                <c:pt idx="2">
                  <c:v>585</c:v>
                </c:pt>
                <c:pt idx="3">
                  <c:v>639.38</c:v>
                </c:pt>
                <c:pt idx="4">
                  <c:v>635</c:v>
                </c:pt>
                <c:pt idx="5">
                  <c:v>578.33000000000004</c:v>
                </c:pt>
                <c:pt idx="6">
                  <c:v>562.5</c:v>
                </c:pt>
                <c:pt idx="7">
                  <c:v>560</c:v>
                </c:pt>
                <c:pt idx="8">
                  <c:v>477.5</c:v>
                </c:pt>
                <c:pt idx="9">
                  <c:v>458.13</c:v>
                </c:pt>
                <c:pt idx="10">
                  <c:v>431.67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C8-4138-B411-45927CC92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6331599"/>
        <c:axId val="1"/>
      </c:lineChart>
      <c:catAx>
        <c:axId val="186633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7.0792722937071881E-2"/>
              <c:y val="5.9486375880646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"/>
          <c:min val="3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66331599"/>
        <c:crossesAt val="1"/>
        <c:crossBetween val="midCat"/>
        <c:majorUnit val="2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81544436724609"/>
          <c:y val="0.86322133100982901"/>
          <c:w val="0.80852814240153048"/>
          <c:h val="0.136778668990171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Evolution des surfaces de blé en Occitanie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42743158182183"/>
          <c:y val="0.1156879643775871"/>
          <c:w val="0.82950174747372851"/>
          <c:h val="0.60684928376490255"/>
        </c:manualLayout>
      </c:layout>
      <c:lineChart>
        <c:grouping val="standard"/>
        <c:varyColors val="0"/>
        <c:ser>
          <c:idx val="0"/>
          <c:order val="0"/>
          <c:tx>
            <c:strRef>
              <c:f>'Evol.sole-régionale_Blés'!$A$11</c:f>
              <c:strCache>
                <c:ptCount val="1"/>
                <c:pt idx="0">
                  <c:v>Blé tendre</c:v>
                </c:pt>
              </c:strCache>
            </c:strRef>
          </c:tx>
          <c:spPr>
            <a:ln w="25400">
              <a:solidFill>
                <a:srgbClr val="804C19"/>
              </a:solidFill>
              <a:prstDash val="solid"/>
            </a:ln>
          </c:spPr>
          <c:marker>
            <c:symbol val="none"/>
          </c:marker>
          <c:cat>
            <c:numRef>
              <c:f>'Evol.sole-régionale_Blés'!$B$10:$X$10</c:f>
              <c:numCache>
                <c:formatCode>yyyy</c:formatCode>
                <c:ptCount val="2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42737</c:v>
                </c:pt>
                <c:pt idx="18">
                  <c:v>43103</c:v>
                </c:pt>
                <c:pt idx="19">
                  <c:v>43468</c:v>
                </c:pt>
                <c:pt idx="20">
                  <c:v>43832</c:v>
                </c:pt>
                <c:pt idx="21" formatCode="@">
                  <c:v>2021</c:v>
                </c:pt>
                <c:pt idx="22" formatCode="General">
                  <c:v>2022</c:v>
                </c:pt>
              </c:numCache>
            </c:numRef>
          </c:cat>
          <c:val>
            <c:numRef>
              <c:f>'Evol.sole-régionale_Blés'!$B$11:$X$11</c:f>
              <c:numCache>
                <c:formatCode>#\ ##0\ </c:formatCode>
                <c:ptCount val="23"/>
                <c:pt idx="0">
                  <c:v>235.54</c:v>
                </c:pt>
                <c:pt idx="1">
                  <c:v>216.422</c:v>
                </c:pt>
                <c:pt idx="2">
                  <c:v>227.13</c:v>
                </c:pt>
                <c:pt idx="3">
                  <c:v>184.06</c:v>
                </c:pt>
                <c:pt idx="4">
                  <c:v>221.899</c:v>
                </c:pt>
                <c:pt idx="5">
                  <c:v>204.197</c:v>
                </c:pt>
                <c:pt idx="6">
                  <c:v>213.56</c:v>
                </c:pt>
                <c:pt idx="7">
                  <c:v>215.636</c:v>
                </c:pt>
                <c:pt idx="8">
                  <c:v>243.68899999999999</c:v>
                </c:pt>
                <c:pt idx="9">
                  <c:v>195.345</c:v>
                </c:pt>
                <c:pt idx="10">
                  <c:v>239.19900000000001</c:v>
                </c:pt>
                <c:pt idx="11">
                  <c:v>243.29599999999999</c:v>
                </c:pt>
                <c:pt idx="12">
                  <c:v>258.57299999999998</c:v>
                </c:pt>
                <c:pt idx="13">
                  <c:v>285.07799999999997</c:v>
                </c:pt>
                <c:pt idx="14" formatCode="#,##0">
                  <c:v>296</c:v>
                </c:pt>
                <c:pt idx="15" formatCode="#,##0">
                  <c:v>294</c:v>
                </c:pt>
                <c:pt idx="16" formatCode="#,##0">
                  <c:v>278</c:v>
                </c:pt>
                <c:pt idx="17" formatCode="#,##0">
                  <c:v>265</c:v>
                </c:pt>
                <c:pt idx="18" formatCode="#,##0">
                  <c:v>268</c:v>
                </c:pt>
                <c:pt idx="19" formatCode="#,##0">
                  <c:v>287</c:v>
                </c:pt>
                <c:pt idx="20" formatCode="#,##0">
                  <c:v>222</c:v>
                </c:pt>
                <c:pt idx="21" formatCode="#,##0">
                  <c:v>277.5</c:v>
                </c:pt>
                <c:pt idx="22" formatCode="General">
                  <c:v>243.4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17-4DE5-86D8-B547BAC44A39}"/>
            </c:ext>
          </c:extLst>
        </c:ser>
        <c:ser>
          <c:idx val="1"/>
          <c:order val="1"/>
          <c:tx>
            <c:strRef>
              <c:f>'Evol.sole-régionale_Blés'!$A$12</c:f>
              <c:strCache>
                <c:ptCount val="1"/>
                <c:pt idx="0">
                  <c:v>Blé dur</c:v>
                </c:pt>
              </c:strCache>
            </c:strRef>
          </c:tx>
          <c:marker>
            <c:symbol val="none"/>
          </c:marker>
          <c:cat>
            <c:numRef>
              <c:f>'Evol.sole-régionale_Blés'!$B$10:$X$10</c:f>
              <c:numCache>
                <c:formatCode>yyyy</c:formatCode>
                <c:ptCount val="2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42737</c:v>
                </c:pt>
                <c:pt idx="18">
                  <c:v>43103</c:v>
                </c:pt>
                <c:pt idx="19">
                  <c:v>43468</c:v>
                </c:pt>
                <c:pt idx="20">
                  <c:v>43832</c:v>
                </c:pt>
                <c:pt idx="21" formatCode="@">
                  <c:v>2021</c:v>
                </c:pt>
                <c:pt idx="22" formatCode="General">
                  <c:v>2022</c:v>
                </c:pt>
              </c:numCache>
            </c:numRef>
          </c:cat>
          <c:val>
            <c:numRef>
              <c:f>'Evol.sole-régionale_Blés'!$B$12:$X$12</c:f>
              <c:numCache>
                <c:formatCode>#\ ##0\ </c:formatCode>
                <c:ptCount val="23"/>
                <c:pt idx="0">
                  <c:v>176.941</c:v>
                </c:pt>
                <c:pt idx="1">
                  <c:v>172.572</c:v>
                </c:pt>
                <c:pt idx="2">
                  <c:v>187.00700000000001</c:v>
                </c:pt>
                <c:pt idx="3">
                  <c:v>184.81800000000001</c:v>
                </c:pt>
                <c:pt idx="4">
                  <c:v>217.56299999999999</c:v>
                </c:pt>
                <c:pt idx="5">
                  <c:v>229.52</c:v>
                </c:pt>
                <c:pt idx="6">
                  <c:v>209.15100000000001</c:v>
                </c:pt>
                <c:pt idx="7">
                  <c:v>212.74600000000001</c:v>
                </c:pt>
                <c:pt idx="8">
                  <c:v>204.92</c:v>
                </c:pt>
                <c:pt idx="9">
                  <c:v>179.42500000000001</c:v>
                </c:pt>
                <c:pt idx="10">
                  <c:v>203.59700000000001</c:v>
                </c:pt>
                <c:pt idx="11">
                  <c:v>172.60400000000001</c:v>
                </c:pt>
                <c:pt idx="12">
                  <c:v>181.43700000000001</c:v>
                </c:pt>
                <c:pt idx="13">
                  <c:v>144.184</c:v>
                </c:pt>
                <c:pt idx="14" formatCode="#,##0">
                  <c:v>113.7</c:v>
                </c:pt>
                <c:pt idx="15" formatCode="#,##0">
                  <c:v>129</c:v>
                </c:pt>
                <c:pt idx="16" formatCode="#,##0">
                  <c:v>149</c:v>
                </c:pt>
                <c:pt idx="17" formatCode="#,##0">
                  <c:v>142</c:v>
                </c:pt>
                <c:pt idx="18" formatCode="#,##0">
                  <c:v>139</c:v>
                </c:pt>
                <c:pt idx="19" formatCode="#,##0">
                  <c:v>88</c:v>
                </c:pt>
                <c:pt idx="20" formatCode="#,##0">
                  <c:v>85</c:v>
                </c:pt>
                <c:pt idx="21" formatCode="#,##0">
                  <c:v>95.5</c:v>
                </c:pt>
                <c:pt idx="22" formatCode="General">
                  <c:v>85.4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17-4DE5-86D8-B547BAC44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084399"/>
        <c:axId val="1"/>
      </c:lineChart>
      <c:catAx>
        <c:axId val="1945084399"/>
        <c:scaling>
          <c:orientation val="minMax"/>
        </c:scaling>
        <c:delete val="0"/>
        <c:axPos val="b"/>
        <c:numFmt formatCode="yyyy" sourceLinked="1"/>
        <c:majorTickMark val="out"/>
        <c:minorTickMark val="out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-36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0"/>
        <c:lblAlgn val="ctr"/>
        <c:lblOffset val="100"/>
        <c:tickLblSkip val="1"/>
        <c:tickMarkSkip val="2"/>
        <c:noMultiLvlLbl val="1"/>
      </c:catAx>
      <c:valAx>
        <c:axId val="1"/>
        <c:scaling>
          <c:orientation val="minMax"/>
          <c:max val="350"/>
          <c:min val="50"/>
        </c:scaling>
        <c:delete val="0"/>
        <c:axPos val="l"/>
        <c:majorGridlines>
          <c:spPr>
            <a:ln w="25400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Surface (Milliers d'hectares)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\ ##0\ 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84399"/>
        <c:crosses val="autoZero"/>
        <c:crossBetween val="midCat"/>
        <c:majorUnit val="30"/>
        <c:minorUnit val="15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5243141249134902"/>
          <c:w val="0.20735485686304711"/>
          <c:h val="0.146770911941516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381507583395973E-2"/>
          <c:y val="0.12422795875925961"/>
          <c:w val="0.86046597745183517"/>
          <c:h val="0.68014807420694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'Evol.sole-régionale_Blés'!$A$54</c:f>
              <c:strCache>
                <c:ptCount val="1"/>
                <c:pt idx="0">
                  <c:v>Haute-Garonne </c:v>
                </c:pt>
              </c:strCache>
            </c:strRef>
          </c:tx>
          <c:spPr>
            <a:solidFill>
              <a:srgbClr val="FFD320"/>
            </a:solidFill>
            <a:ln w="25400">
              <a:noFill/>
            </a:ln>
          </c:spPr>
          <c:invertIfNegative val="0"/>
          <c:cat>
            <c:strRef>
              <c:f>'Evol.sole-régionale_Blés'!$B$51:$O$51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Moyenne2017/2021</c:v>
                </c:pt>
              </c:strCache>
            </c:strRef>
          </c:cat>
          <c:val>
            <c:numRef>
              <c:f>'Evol.sole-régionale_Blés'!$B$54:$O$54</c:f>
              <c:numCache>
                <c:formatCode>#\ ##0\ </c:formatCode>
                <c:ptCount val="14"/>
                <c:pt idx="0">
                  <c:v>60.5</c:v>
                </c:pt>
                <c:pt idx="1">
                  <c:v>50.631</c:v>
                </c:pt>
                <c:pt idx="2">
                  <c:v>55.545000000000002</c:v>
                </c:pt>
                <c:pt idx="3">
                  <c:v>44.496000000000002</c:v>
                </c:pt>
                <c:pt idx="4">
                  <c:v>33.299999999999997</c:v>
                </c:pt>
                <c:pt idx="5">
                  <c:v>43</c:v>
                </c:pt>
                <c:pt idx="6">
                  <c:v>48</c:v>
                </c:pt>
                <c:pt idx="7">
                  <c:v>48</c:v>
                </c:pt>
                <c:pt idx="8">
                  <c:v>47</c:v>
                </c:pt>
                <c:pt idx="9">
                  <c:v>31</c:v>
                </c:pt>
                <c:pt idx="10">
                  <c:v>31</c:v>
                </c:pt>
                <c:pt idx="11">
                  <c:v>33</c:v>
                </c:pt>
                <c:pt idx="12" formatCode="General">
                  <c:v>29</c:v>
                </c:pt>
                <c:pt idx="1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90-4BFC-A4C8-7616394C1A34}"/>
            </c:ext>
          </c:extLst>
        </c:ser>
        <c:ser>
          <c:idx val="1"/>
          <c:order val="1"/>
          <c:tx>
            <c:strRef>
              <c:f>'Evol.sole-régionale_Blés'!$A$55</c:f>
              <c:strCache>
                <c:ptCount val="1"/>
                <c:pt idx="0">
                  <c:v> Aude</c:v>
                </c:pt>
              </c:strCache>
            </c:strRef>
          </c:tx>
          <c:spPr>
            <a:solidFill>
              <a:srgbClr val="804C19"/>
            </a:solidFill>
            <a:ln w="25400">
              <a:noFill/>
            </a:ln>
          </c:spPr>
          <c:invertIfNegative val="0"/>
          <c:cat>
            <c:strRef>
              <c:f>'Evol.sole-régionale_Blés'!$B$51:$O$51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Moyenne2017/2021</c:v>
                </c:pt>
              </c:strCache>
            </c:strRef>
          </c:cat>
          <c:val>
            <c:numRef>
              <c:f>'Evol.sole-régionale_Blés'!$B$55:$O$55</c:f>
              <c:numCache>
                <c:formatCode>#\ ##0\ </c:formatCode>
                <c:ptCount val="14"/>
                <c:pt idx="0">
                  <c:v>40.695</c:v>
                </c:pt>
                <c:pt idx="1">
                  <c:v>37.28</c:v>
                </c:pt>
                <c:pt idx="2">
                  <c:v>37.21</c:v>
                </c:pt>
                <c:pt idx="3">
                  <c:v>33.299999999999997</c:v>
                </c:pt>
                <c:pt idx="4">
                  <c:v>29.7</c:v>
                </c:pt>
                <c:pt idx="5">
                  <c:v>32</c:v>
                </c:pt>
                <c:pt idx="6">
                  <c:v>34</c:v>
                </c:pt>
                <c:pt idx="7">
                  <c:v>31</c:v>
                </c:pt>
                <c:pt idx="8">
                  <c:v>30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 formatCode="General">
                  <c:v>20</c:v>
                </c:pt>
                <c:pt idx="13">
                  <c:v>25.4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90-4BFC-A4C8-7616394C1A34}"/>
            </c:ext>
          </c:extLst>
        </c:ser>
        <c:ser>
          <c:idx val="2"/>
          <c:order val="2"/>
          <c:tx>
            <c:strRef>
              <c:f>'Evol.sole-régionale_Blés'!$A$56</c:f>
              <c:strCache>
                <c:ptCount val="1"/>
                <c:pt idx="0">
                  <c:v> Gers</c:v>
                </c:pt>
              </c:strCache>
            </c:strRef>
          </c:tx>
          <c:spPr>
            <a:solidFill>
              <a:srgbClr val="7F9900"/>
            </a:solidFill>
            <a:ln w="25400">
              <a:noFill/>
            </a:ln>
          </c:spPr>
          <c:invertIfNegative val="0"/>
          <c:cat>
            <c:strRef>
              <c:f>'Evol.sole-régionale_Blés'!$B$51:$O$51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Moyenne2017/2021</c:v>
                </c:pt>
              </c:strCache>
            </c:strRef>
          </c:cat>
          <c:val>
            <c:numRef>
              <c:f>'Evol.sole-régionale_Blés'!$B$56:$O$56</c:f>
              <c:numCache>
                <c:formatCode>#\ ##0\ </c:formatCode>
                <c:ptCount val="14"/>
                <c:pt idx="0">
                  <c:v>35.47</c:v>
                </c:pt>
                <c:pt idx="1">
                  <c:v>27.812999999999999</c:v>
                </c:pt>
                <c:pt idx="2">
                  <c:v>29.943999999999999</c:v>
                </c:pt>
                <c:pt idx="3">
                  <c:v>19.977</c:v>
                </c:pt>
                <c:pt idx="4">
                  <c:v>10.9</c:v>
                </c:pt>
                <c:pt idx="5">
                  <c:v>15</c:v>
                </c:pt>
                <c:pt idx="6">
                  <c:v>18</c:v>
                </c:pt>
                <c:pt idx="7">
                  <c:v>17</c:v>
                </c:pt>
                <c:pt idx="8">
                  <c:v>18</c:v>
                </c:pt>
                <c:pt idx="9">
                  <c:v>8</c:v>
                </c:pt>
                <c:pt idx="10">
                  <c:v>9</c:v>
                </c:pt>
                <c:pt idx="11">
                  <c:v>11</c:v>
                </c:pt>
                <c:pt idx="12" formatCode="General">
                  <c:v>11</c:v>
                </c:pt>
                <c:pt idx="13">
                  <c:v>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90-4BFC-A4C8-7616394C1A34}"/>
            </c:ext>
          </c:extLst>
        </c:ser>
        <c:ser>
          <c:idx val="3"/>
          <c:order val="3"/>
          <c:tx>
            <c:strRef>
              <c:f>'Evol.sole-régionale_Blés'!$A$57</c:f>
              <c:strCache>
                <c:ptCount val="1"/>
                <c:pt idx="0">
                  <c:v>Gard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'Evol.sole-régionale_Blés'!$B$51:$O$51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Moyenne2017/2021</c:v>
                </c:pt>
              </c:strCache>
            </c:strRef>
          </c:cat>
          <c:val>
            <c:numRef>
              <c:f>'Evol.sole-régionale_Blés'!$B$57:$O$57</c:f>
              <c:numCache>
                <c:formatCode>#\ ##0\ </c:formatCode>
                <c:ptCount val="14"/>
                <c:pt idx="0">
                  <c:v>21.754999999999999</c:v>
                </c:pt>
                <c:pt idx="1">
                  <c:v>17.885000000000002</c:v>
                </c:pt>
                <c:pt idx="2">
                  <c:v>17.445</c:v>
                </c:pt>
                <c:pt idx="3">
                  <c:v>15.1</c:v>
                </c:pt>
                <c:pt idx="4">
                  <c:v>15.3</c:v>
                </c:pt>
                <c:pt idx="5">
                  <c:v>13</c:v>
                </c:pt>
                <c:pt idx="6">
                  <c:v>16</c:v>
                </c:pt>
                <c:pt idx="7">
                  <c:v>13</c:v>
                </c:pt>
                <c:pt idx="8">
                  <c:v>12</c:v>
                </c:pt>
                <c:pt idx="9">
                  <c:v>8</c:v>
                </c:pt>
                <c:pt idx="10">
                  <c:v>7</c:v>
                </c:pt>
                <c:pt idx="11">
                  <c:v>9</c:v>
                </c:pt>
                <c:pt idx="12" formatCode="General">
                  <c:v>9</c:v>
                </c:pt>
                <c:pt idx="13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90-4BFC-A4C8-7616394C1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945078575"/>
        <c:axId val="1"/>
      </c:barChart>
      <c:catAx>
        <c:axId val="19450785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-222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25400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Milliers d'ha</a:t>
                </a:r>
              </a:p>
            </c:rich>
          </c:tx>
          <c:layout>
            <c:manualLayout>
              <c:xMode val="edge"/>
              <c:yMode val="edge"/>
              <c:x val="3.5067518734071282E-2"/>
              <c:y val="6.4293355312768544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\ 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78575"/>
        <c:crosses val="autoZero"/>
        <c:crossBetween val="between"/>
      </c:valAx>
      <c:spPr>
        <a:noFill/>
        <a:ln w="25400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429760486159801"/>
          <c:y val="0.91931397375309509"/>
          <c:w val="0.50630805046913074"/>
          <c:h val="6.95091053325510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28575</xdr:colOff>
      <xdr:row>8</xdr:row>
      <xdr:rowOff>0</xdr:rowOff>
    </xdr:to>
    <xdr:sp macro="" textlink="" fLocksText="0">
      <xdr:nvSpPr>
        <xdr:cNvPr id="2" name="Images 1"/>
        <xdr:cNvSpPr>
          <a:spLocks noChangeArrowheads="1"/>
        </xdr:cNvSpPr>
      </xdr:nvSpPr>
      <xdr:spPr bwMode="auto">
        <a:xfrm>
          <a:off x="0" y="0"/>
          <a:ext cx="13432155" cy="1356360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</a:t>
          </a:r>
          <a:r>
            <a:rPr lang="fr-F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</a:t>
          </a: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Production de blé tendre en 2022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          France 33,68Mt, Occitanie : 11° rang 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      Production de Blé dur en 2022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          France : 1,33 Mt,   Occitanie : 2° rang 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     Production Tournesol en 2022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           France : 1,78 Mt,   Occitanie : 2° rang 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Production de Soja en 2022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          France : 0,37 Mt Occitanie :  </a:t>
          </a:r>
          <a:r>
            <a:rPr lang="fr-FR" sz="1000" b="0" i="0" u="none" strike="noStrike" baseline="0">
              <a:solidFill>
                <a:srgbClr val="FFFFFF"/>
              </a:solidFill>
              <a:latin typeface="Arial"/>
              <a:ea typeface="+mn-ea"/>
              <a:cs typeface="Arial"/>
            </a:rPr>
            <a:t>2° rang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480060</xdr:colOff>
      <xdr:row>9</xdr:row>
      <xdr:rowOff>53340</xdr:rowOff>
    </xdr:from>
    <xdr:to>
      <xdr:col>11</xdr:col>
      <xdr:colOff>716280</xdr:colOff>
      <xdr:row>24</xdr:row>
      <xdr:rowOff>137160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548640</xdr:colOff>
      <xdr:row>47</xdr:row>
      <xdr:rowOff>58615</xdr:rowOff>
    </xdr:from>
    <xdr:to>
      <xdr:col>12</xdr:col>
      <xdr:colOff>7620</xdr:colOff>
      <xdr:row>61</xdr:row>
      <xdr:rowOff>114300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495300</xdr:colOff>
      <xdr:row>28</xdr:row>
      <xdr:rowOff>38100</xdr:rowOff>
    </xdr:from>
    <xdr:to>
      <xdr:col>11</xdr:col>
      <xdr:colOff>739140</xdr:colOff>
      <xdr:row>42</xdr:row>
      <xdr:rowOff>144780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30480</xdr:rowOff>
    </xdr:from>
    <xdr:to>
      <xdr:col>17</xdr:col>
      <xdr:colOff>22860</xdr:colOff>
      <xdr:row>5</xdr:row>
      <xdr:rowOff>160020</xdr:rowOff>
    </xdr:to>
    <xdr:pic>
      <xdr:nvPicPr>
        <xdr:cNvPr id="5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13114020" cy="9677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12</xdr:col>
      <xdr:colOff>240909</xdr:colOff>
      <xdr:row>15</xdr:row>
      <xdr:rowOff>135988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12</xdr:col>
      <xdr:colOff>240909</xdr:colOff>
      <xdr:row>34</xdr:row>
      <xdr:rowOff>6448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716280</xdr:colOff>
      <xdr:row>16</xdr:row>
      <xdr:rowOff>144780</xdr:rowOff>
    </xdr:from>
    <xdr:to>
      <xdr:col>12</xdr:col>
      <xdr:colOff>129540</xdr:colOff>
      <xdr:row>37</xdr:row>
      <xdr:rowOff>7620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170604</xdr:colOff>
      <xdr:row>43</xdr:row>
      <xdr:rowOff>25824</xdr:rowOff>
    </xdr:from>
    <xdr:to>
      <xdr:col>28</xdr:col>
      <xdr:colOff>460164</xdr:colOff>
      <xdr:row>61</xdr:row>
      <xdr:rowOff>117264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22</xdr:col>
      <xdr:colOff>723900</xdr:colOff>
      <xdr:row>6</xdr:row>
      <xdr:rowOff>106680</xdr:rowOff>
    </xdr:to>
    <xdr:pic>
      <xdr:nvPicPr>
        <xdr:cNvPr id="4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14960" cy="10972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43"/>
  <sheetViews>
    <sheetView zoomScaleNormal="100" workbookViewId="0"/>
  </sheetViews>
  <sheetFormatPr baseColWidth="10" defaultColWidth="8.85546875" defaultRowHeight="12.75"/>
  <cols>
    <col min="1" max="10" width="10.85546875" style="1" customWidth="1"/>
    <col min="11" max="11" width="24.85546875" style="1" customWidth="1"/>
    <col min="12" max="16" width="10.85546875" style="1" customWidth="1"/>
    <col min="17" max="1023" width="10.7109375" style="1" customWidth="1"/>
    <col min="1024" max="1025" width="11.28515625" style="1" customWidth="1"/>
  </cols>
  <sheetData>
    <row r="2" spans="1:16" ht="18" customHeight="1">
      <c r="A2" s="2" t="s">
        <v>0</v>
      </c>
      <c r="B2" s="3"/>
      <c r="C2" s="3"/>
      <c r="D2" s="4"/>
    </row>
    <row r="4" spans="1:16" ht="18">
      <c r="A4" s="221" t="s">
        <v>1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5"/>
      <c r="M4" s="5"/>
      <c r="N4" s="5"/>
      <c r="O4" s="5"/>
      <c r="P4" s="5"/>
    </row>
    <row r="6" spans="1:16" ht="18">
      <c r="A6" s="3" t="s">
        <v>2</v>
      </c>
    </row>
    <row r="7" spans="1:16" ht="18">
      <c r="A7" s="3"/>
      <c r="B7" s="3"/>
      <c r="C7" s="3"/>
      <c r="D7" s="3"/>
      <c r="E7" s="3"/>
      <c r="F7" s="3"/>
      <c r="G7" s="3"/>
      <c r="H7" s="3"/>
      <c r="I7" s="5"/>
      <c r="J7" s="5"/>
      <c r="K7" s="5"/>
      <c r="L7" s="5"/>
      <c r="M7" s="5"/>
      <c r="N7" s="5"/>
      <c r="O7" s="6"/>
      <c r="P7" s="5"/>
    </row>
    <row r="8" spans="1:16" ht="18">
      <c r="A8" s="3" t="s">
        <v>3</v>
      </c>
      <c r="B8" s="3"/>
      <c r="C8" s="3"/>
      <c r="D8" s="3"/>
      <c r="E8" s="3"/>
      <c r="F8" s="3"/>
      <c r="G8" s="3"/>
      <c r="H8" s="3"/>
      <c r="I8" s="5"/>
      <c r="J8" s="5"/>
      <c r="K8" s="5"/>
      <c r="L8" s="5"/>
      <c r="M8" s="5"/>
      <c r="N8" s="5"/>
      <c r="O8" s="7"/>
      <c r="P8" s="5"/>
    </row>
    <row r="9" spans="1:16" ht="18">
      <c r="A9" s="3" t="s">
        <v>4</v>
      </c>
      <c r="B9" s="3"/>
      <c r="C9" s="3"/>
      <c r="D9" s="3"/>
      <c r="E9" s="3"/>
      <c r="F9" s="3"/>
      <c r="G9" s="3"/>
      <c r="H9" s="3"/>
      <c r="I9" s="5"/>
      <c r="J9" s="5"/>
      <c r="K9" s="5"/>
      <c r="L9" s="5"/>
      <c r="M9" s="5"/>
      <c r="N9" s="5"/>
      <c r="O9" s="8"/>
      <c r="P9" s="5"/>
    </row>
    <row r="10" spans="1:16" ht="18">
      <c r="A10" s="3"/>
      <c r="B10" s="3"/>
      <c r="C10" s="3"/>
      <c r="D10" s="3"/>
      <c r="E10" s="3"/>
      <c r="F10" s="3"/>
      <c r="G10" s="3"/>
      <c r="H10" s="3"/>
      <c r="I10" s="5"/>
      <c r="J10" s="5"/>
      <c r="K10" s="5"/>
      <c r="L10" s="5"/>
      <c r="M10" s="5"/>
      <c r="N10" s="5"/>
      <c r="O10" s="6"/>
      <c r="P10" s="5"/>
    </row>
    <row r="11" spans="1:16" ht="18">
      <c r="A11" s="3" t="s">
        <v>5</v>
      </c>
      <c r="B11" s="3"/>
      <c r="C11" s="3"/>
      <c r="D11" s="3"/>
      <c r="E11" s="3"/>
      <c r="F11" s="3"/>
      <c r="G11" s="3"/>
      <c r="H11" s="3"/>
      <c r="I11" s="5"/>
      <c r="J11" s="5"/>
      <c r="K11" s="5"/>
      <c r="L11" s="5"/>
      <c r="M11" s="5"/>
      <c r="N11" s="5"/>
      <c r="O11" s="6"/>
      <c r="P11" s="5"/>
    </row>
    <row r="12" spans="1:16" ht="18">
      <c r="A12" s="3"/>
      <c r="B12" s="3"/>
      <c r="C12" s="3"/>
      <c r="D12" s="3"/>
      <c r="E12" s="3"/>
      <c r="F12" s="3"/>
      <c r="G12" s="3"/>
      <c r="H12" s="3"/>
      <c r="I12" s="5"/>
      <c r="J12" s="5"/>
      <c r="K12" s="5"/>
      <c r="L12" s="5"/>
      <c r="M12" s="5"/>
      <c r="N12" s="5"/>
      <c r="O12" s="6"/>
      <c r="P12" s="5"/>
    </row>
    <row r="13" spans="1:16" ht="18">
      <c r="A13" s="3" t="s">
        <v>6</v>
      </c>
      <c r="B13" s="3"/>
      <c r="C13" s="3"/>
      <c r="D13" s="3"/>
      <c r="E13" s="3"/>
      <c r="F13" s="3"/>
      <c r="G13" s="3"/>
      <c r="H13" s="3"/>
      <c r="I13" s="5"/>
      <c r="J13" s="5"/>
      <c r="K13" s="5"/>
      <c r="L13" s="5"/>
      <c r="M13" s="5"/>
      <c r="N13" s="5"/>
      <c r="O13" s="6"/>
      <c r="P13" s="5"/>
    </row>
    <row r="14" spans="1:16" ht="18">
      <c r="A14" s="3" t="s">
        <v>7</v>
      </c>
      <c r="B14" s="3"/>
      <c r="C14" s="3"/>
      <c r="D14" s="3"/>
      <c r="E14" s="3"/>
      <c r="F14" s="3"/>
      <c r="G14" s="3"/>
      <c r="H14" s="3"/>
      <c r="I14" s="5"/>
      <c r="J14" s="5"/>
      <c r="K14" s="5"/>
      <c r="L14" s="5"/>
      <c r="M14" s="5"/>
      <c r="N14" s="5"/>
      <c r="O14" s="6"/>
      <c r="P14" s="5"/>
    </row>
    <row r="15" spans="1:16" ht="18">
      <c r="A15" s="3"/>
      <c r="B15" s="3"/>
      <c r="C15" s="3"/>
      <c r="D15" s="3"/>
      <c r="E15" s="3"/>
      <c r="F15" s="3"/>
      <c r="G15" s="3"/>
      <c r="H15" s="3"/>
      <c r="I15" s="3"/>
      <c r="J15" s="5"/>
      <c r="K15" s="5"/>
      <c r="L15" s="5"/>
      <c r="M15" s="5"/>
      <c r="N15" s="5"/>
      <c r="O15" s="5"/>
      <c r="P15" s="6"/>
    </row>
    <row r="16" spans="1:16" ht="15">
      <c r="A16" s="9" t="s">
        <v>8</v>
      </c>
    </row>
    <row r="17" spans="1:16" ht="18">
      <c r="A17" s="10"/>
    </row>
    <row r="18" spans="1:16" ht="18">
      <c r="A18" s="10" t="s">
        <v>9</v>
      </c>
    </row>
    <row r="19" spans="1:16" ht="18">
      <c r="A19" s="3" t="s">
        <v>10</v>
      </c>
    </row>
    <row r="20" spans="1:16" ht="18">
      <c r="A20" s="3" t="s">
        <v>11</v>
      </c>
    </row>
    <row r="21" spans="1:16" ht="18">
      <c r="A21" s="3" t="s">
        <v>12</v>
      </c>
    </row>
    <row r="22" spans="1:16" ht="18">
      <c r="A22" s="3" t="s">
        <v>13</v>
      </c>
    </row>
    <row r="23" spans="1:16" ht="18">
      <c r="A23" s="3" t="s">
        <v>14</v>
      </c>
    </row>
    <row r="26" spans="1:16" ht="15.75" customHeight="1">
      <c r="A26" s="5"/>
      <c r="B26" s="2" t="s">
        <v>15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.75" customHeight="1">
      <c r="A27" s="5"/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>
      <c r="A28" s="11" t="s">
        <v>16</v>
      </c>
    </row>
    <row r="29" spans="1:16" ht="18">
      <c r="A29" s="3" t="s">
        <v>17</v>
      </c>
    </row>
    <row r="31" spans="1:16" ht="15.75" customHeight="1">
      <c r="A31" s="2"/>
      <c r="B31" s="2" t="s">
        <v>18</v>
      </c>
    </row>
    <row r="32" spans="1:16" ht="18">
      <c r="A32" s="5"/>
    </row>
    <row r="33" spans="1:16" ht="18">
      <c r="A33" s="5" t="s">
        <v>19</v>
      </c>
    </row>
    <row r="34" spans="1:16" ht="18">
      <c r="A34" s="222" t="s">
        <v>20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5"/>
      <c r="M34" s="5"/>
      <c r="N34" s="5"/>
      <c r="O34" s="5"/>
      <c r="P34" s="5"/>
    </row>
    <row r="35" spans="1:16" ht="18">
      <c r="A35" s="12" t="s">
        <v>21</v>
      </c>
    </row>
    <row r="36" spans="1:16" ht="18">
      <c r="A36" s="223" t="s">
        <v>22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5"/>
      <c r="M36" s="5"/>
      <c r="N36" s="5"/>
      <c r="O36" s="5"/>
      <c r="P36" s="5"/>
    </row>
    <row r="37" spans="1:16" ht="18">
      <c r="A37" s="13" t="s">
        <v>23</v>
      </c>
    </row>
    <row r="38" spans="1:16" ht="18">
      <c r="A38" s="14"/>
    </row>
    <row r="39" spans="1:16" ht="15">
      <c r="A39" s="9" t="s">
        <v>24</v>
      </c>
    </row>
    <row r="40" spans="1:16" ht="18">
      <c r="A40" s="15" t="s">
        <v>25</v>
      </c>
    </row>
    <row r="41" spans="1:16" ht="18">
      <c r="A41" s="16" t="s">
        <v>26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8">
      <c r="A42" s="15" t="s">
        <v>27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8">
      <c r="A43" s="15" t="s">
        <v>28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</sheetData>
  <customSheetViews>
    <customSheetView guid="{ED3D59C6-95D8-425D-B182-A385DC662969}">
      <pageMargins left="0" right="0" top="0.13888888888888901" bottom="0.13888888888888901" header="0" footer="0"/>
      <pageSetup paperSize="9" firstPageNumber="0" pageOrder="overThenDown" orientation="portrait" horizontalDpi="300" verticalDpi="300"/>
      <headerFooter>
        <oddHeader>&amp;C&amp;A</oddHeader>
        <oddFooter>&amp;CPage &amp;P</oddFooter>
      </headerFooter>
    </customSheetView>
  </customSheetViews>
  <mergeCells count="3">
    <mergeCell ref="A4:K4"/>
    <mergeCell ref="A34:K34"/>
    <mergeCell ref="A36:K36"/>
  </mergeCells>
  <hyperlinks>
    <hyperlink ref="A40" location="Calendrier_Estim!production!A1" display="Calendrier des estimations de production"/>
    <hyperlink ref="A41" location="'GC_EstimProduction2020-2021'!A1" display="Estimations de production campagne"/>
    <hyperlink ref="A42" location="cotations_cereales!A1" display="Cotations des céréales"/>
    <hyperlink ref="A43" location="'Evol!sole-régionale_Blés'!A1" display="Evolution de la sole régionale des blés"/>
  </hyperlinks>
  <pageMargins left="0" right="0" top="0.13888888888888901" bottom="0.13888888888888901" header="0" footer="0"/>
  <pageSetup paperSize="9" firstPageNumber="0" pageOrder="overThenDown" orientation="portrait" horizontalDpi="300" verticalDpi="30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8"/>
  <sheetViews>
    <sheetView zoomScaleNormal="100" zoomScalePageLayoutView="60" workbookViewId="0"/>
  </sheetViews>
  <sheetFormatPr baseColWidth="10" defaultColWidth="8.85546875" defaultRowHeight="12.75"/>
  <cols>
    <col min="1" max="1" width="24.85546875" style="1" customWidth="1"/>
    <col min="2" max="13" width="8.28515625" style="1" customWidth="1"/>
    <col min="14" max="1023" width="10.7109375" style="1" customWidth="1"/>
    <col min="1024" max="1025" width="11.28515625" style="1" customWidth="1"/>
  </cols>
  <sheetData>
    <row r="1" spans="1:13" ht="15" customHeight="1">
      <c r="A1" s="17" t="s">
        <v>29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1:13" ht="18">
      <c r="A3" s="20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8">
      <c r="A4" s="21" t="s">
        <v>31</v>
      </c>
      <c r="B4" s="22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8">
      <c r="A5" s="22"/>
      <c r="B5" s="23" t="s">
        <v>32</v>
      </c>
      <c r="C5" s="23" t="s">
        <v>33</v>
      </c>
      <c r="D5" s="23" t="s">
        <v>34</v>
      </c>
      <c r="E5" s="23" t="s">
        <v>35</v>
      </c>
      <c r="F5" s="23" t="s">
        <v>36</v>
      </c>
      <c r="G5" s="23" t="s">
        <v>37</v>
      </c>
      <c r="H5" s="23" t="s">
        <v>38</v>
      </c>
      <c r="I5" s="23" t="s">
        <v>39</v>
      </c>
      <c r="J5" s="23" t="s">
        <v>40</v>
      </c>
      <c r="K5" s="23" t="s">
        <v>41</v>
      </c>
      <c r="L5" s="23" t="s">
        <v>42</v>
      </c>
      <c r="M5" s="23" t="s">
        <v>43</v>
      </c>
    </row>
    <row r="6" spans="1:13" ht="18">
      <c r="A6" s="24" t="s">
        <v>44</v>
      </c>
      <c r="B6" s="25"/>
      <c r="C6" s="26"/>
      <c r="D6" s="20"/>
      <c r="E6" s="26"/>
      <c r="F6" s="20"/>
      <c r="G6" s="26"/>
      <c r="H6" s="20"/>
      <c r="I6" s="27"/>
      <c r="J6" s="21"/>
      <c r="K6" s="27"/>
      <c r="L6" s="21"/>
      <c r="M6" s="27"/>
    </row>
    <row r="7" spans="1:13" ht="18">
      <c r="A7" s="18" t="s">
        <v>45</v>
      </c>
      <c r="B7" s="28"/>
      <c r="C7" s="28"/>
      <c r="D7" s="19"/>
      <c r="E7" s="28"/>
      <c r="F7" s="19"/>
      <c r="G7" s="28"/>
      <c r="H7" s="19"/>
      <c r="I7" s="28"/>
      <c r="J7" s="19"/>
      <c r="K7" s="28"/>
      <c r="L7" s="19"/>
      <c r="M7" s="28"/>
    </row>
    <row r="8" spans="1:13" ht="18">
      <c r="A8" s="18" t="s">
        <v>46</v>
      </c>
      <c r="B8" s="26"/>
      <c r="C8" s="26"/>
      <c r="D8" s="20"/>
      <c r="E8" s="26"/>
      <c r="F8" s="20"/>
      <c r="G8" s="26"/>
      <c r="H8" s="20"/>
      <c r="I8" s="27"/>
      <c r="J8" s="21"/>
      <c r="K8" s="27"/>
      <c r="L8" s="21"/>
      <c r="M8" s="27"/>
    </row>
    <row r="9" spans="1:13" ht="18">
      <c r="A9" s="18" t="s">
        <v>47</v>
      </c>
      <c r="B9" s="28"/>
      <c r="C9" s="28"/>
      <c r="D9" s="19"/>
      <c r="E9" s="28"/>
      <c r="F9" s="19"/>
      <c r="G9" s="28"/>
      <c r="H9" s="19"/>
      <c r="I9" s="28"/>
      <c r="J9" s="19"/>
      <c r="K9" s="28"/>
      <c r="L9" s="19"/>
      <c r="M9" s="28"/>
    </row>
    <row r="10" spans="1:13" ht="18">
      <c r="A10" s="18" t="s">
        <v>48</v>
      </c>
      <c r="B10" s="26"/>
      <c r="C10" s="26"/>
      <c r="D10" s="20"/>
      <c r="E10" s="26"/>
      <c r="F10" s="20"/>
      <c r="G10" s="26"/>
      <c r="H10" s="21"/>
      <c r="I10" s="27"/>
      <c r="J10" s="21"/>
      <c r="K10" s="27"/>
      <c r="L10" s="21"/>
      <c r="M10" s="27"/>
    </row>
    <row r="11" spans="1:13" ht="18">
      <c r="A11" s="18" t="s">
        <v>49</v>
      </c>
      <c r="B11" s="28"/>
      <c r="C11" s="28"/>
      <c r="D11" s="19"/>
      <c r="E11" s="28"/>
      <c r="F11" s="19"/>
      <c r="G11" s="28"/>
      <c r="H11" s="19"/>
      <c r="I11" s="28"/>
      <c r="J11" s="19"/>
      <c r="K11" s="28"/>
      <c r="L11" s="19"/>
      <c r="M11" s="28"/>
    </row>
    <row r="12" spans="1:13" ht="18">
      <c r="A12" s="18" t="s">
        <v>50</v>
      </c>
      <c r="B12" s="26"/>
      <c r="C12" s="26"/>
      <c r="D12" s="20"/>
      <c r="E12" s="26"/>
      <c r="F12" s="20"/>
      <c r="G12" s="26"/>
      <c r="H12" s="20"/>
      <c r="I12" s="27"/>
      <c r="J12" s="21"/>
      <c r="K12" s="27"/>
      <c r="L12" s="21"/>
      <c r="M12" s="27"/>
    </row>
    <row r="13" spans="1:13" ht="18">
      <c r="A13" s="18" t="s">
        <v>51</v>
      </c>
      <c r="B13" s="28"/>
      <c r="C13" s="28"/>
      <c r="D13" s="19"/>
      <c r="E13" s="28"/>
      <c r="F13" s="19"/>
      <c r="G13" s="28"/>
      <c r="H13" s="19"/>
      <c r="I13" s="28"/>
      <c r="J13" s="19"/>
      <c r="K13" s="28"/>
      <c r="L13" s="19"/>
      <c r="M13" s="28"/>
    </row>
    <row r="14" spans="1:13" ht="18">
      <c r="A14" s="18" t="s">
        <v>52</v>
      </c>
      <c r="B14" s="26"/>
      <c r="C14" s="26"/>
      <c r="D14" s="20"/>
      <c r="E14" s="26"/>
      <c r="F14" s="20"/>
      <c r="G14" s="26"/>
      <c r="H14" s="20"/>
      <c r="I14" s="27"/>
      <c r="J14" s="21"/>
      <c r="K14" s="27"/>
      <c r="L14" s="21"/>
      <c r="M14" s="27"/>
    </row>
    <row r="15" spans="1:13" ht="18">
      <c r="A15" s="18" t="s">
        <v>53</v>
      </c>
      <c r="B15" s="26"/>
      <c r="C15" s="26"/>
      <c r="D15" s="20"/>
      <c r="E15" s="26"/>
      <c r="F15" s="20"/>
      <c r="G15" s="26"/>
      <c r="H15" s="20"/>
      <c r="I15" s="27"/>
      <c r="J15" s="21"/>
      <c r="K15" s="27"/>
      <c r="L15" s="21"/>
      <c r="M15" s="27"/>
    </row>
    <row r="16" spans="1:13" ht="18">
      <c r="A16" s="18" t="s">
        <v>54</v>
      </c>
      <c r="B16" s="28"/>
      <c r="C16" s="28"/>
      <c r="D16" s="19"/>
      <c r="E16" s="28"/>
      <c r="F16" s="19"/>
      <c r="G16" s="26"/>
      <c r="H16" s="20"/>
      <c r="I16" s="26"/>
      <c r="J16" s="21"/>
      <c r="K16" s="27"/>
      <c r="L16" s="21"/>
      <c r="M16" s="27"/>
    </row>
    <row r="17" spans="1:13" ht="18">
      <c r="A17" s="18" t="s">
        <v>55</v>
      </c>
      <c r="B17" s="28"/>
      <c r="C17" s="28"/>
      <c r="D17" s="19"/>
      <c r="E17" s="28"/>
      <c r="F17" s="19"/>
      <c r="G17" s="26"/>
      <c r="H17" s="20"/>
      <c r="I17" s="26"/>
      <c r="J17" s="21"/>
      <c r="K17" s="27"/>
      <c r="L17" s="21"/>
      <c r="M17" s="27"/>
    </row>
    <row r="18" spans="1:13" ht="18">
      <c r="A18" s="18" t="s">
        <v>56</v>
      </c>
      <c r="B18" s="26"/>
      <c r="C18" s="26"/>
      <c r="D18" s="20"/>
      <c r="E18" s="26"/>
      <c r="F18" s="20"/>
      <c r="G18" s="26"/>
      <c r="H18" s="21"/>
      <c r="I18" s="27"/>
      <c r="J18" s="21"/>
      <c r="K18" s="27"/>
      <c r="L18" s="21"/>
      <c r="M18" s="27"/>
    </row>
    <row r="19" spans="1:13" ht="18">
      <c r="A19" s="18" t="s">
        <v>57</v>
      </c>
      <c r="B19" s="28"/>
      <c r="C19" s="28"/>
      <c r="D19" s="19"/>
      <c r="E19" s="28"/>
      <c r="F19" s="19"/>
      <c r="G19" s="28"/>
      <c r="H19" s="19"/>
      <c r="I19" s="28"/>
      <c r="J19" s="19"/>
      <c r="K19" s="28"/>
      <c r="L19" s="19"/>
      <c r="M19" s="28"/>
    </row>
    <row r="20" spans="1:13" ht="18">
      <c r="A20" s="18" t="s">
        <v>58</v>
      </c>
      <c r="B20" s="28"/>
      <c r="C20" s="28"/>
      <c r="D20" s="19"/>
      <c r="E20" s="28"/>
      <c r="F20" s="19"/>
      <c r="G20" s="26"/>
      <c r="H20" s="20"/>
      <c r="I20" s="26"/>
      <c r="J20" s="21"/>
      <c r="K20" s="27"/>
      <c r="L20" s="21"/>
      <c r="M20" s="27"/>
    </row>
    <row r="21" spans="1:13" ht="18">
      <c r="A21" s="18" t="s">
        <v>59</v>
      </c>
      <c r="B21" s="28"/>
      <c r="C21" s="28"/>
      <c r="D21" s="19"/>
      <c r="E21" s="28"/>
      <c r="F21" s="19"/>
      <c r="G21" s="26"/>
      <c r="H21" s="20"/>
      <c r="I21" s="26"/>
      <c r="J21" s="21"/>
      <c r="K21" s="27"/>
      <c r="L21" s="21"/>
      <c r="M21" s="27"/>
    </row>
    <row r="22" spans="1:13" ht="18">
      <c r="A22" s="18" t="s">
        <v>60</v>
      </c>
      <c r="B22" s="28"/>
      <c r="C22" s="28"/>
      <c r="D22" s="19"/>
      <c r="E22" s="28"/>
      <c r="F22" s="20"/>
      <c r="G22" s="26"/>
      <c r="H22" s="20"/>
      <c r="I22" s="27"/>
      <c r="J22" s="21"/>
      <c r="K22" s="27"/>
      <c r="L22" s="21"/>
      <c r="M22" s="27"/>
    </row>
    <row r="23" spans="1:13" ht="18">
      <c r="A23" s="18" t="s">
        <v>61</v>
      </c>
      <c r="B23" s="28"/>
      <c r="C23" s="28"/>
      <c r="D23" s="19"/>
      <c r="E23" s="28"/>
      <c r="F23" s="20"/>
      <c r="G23" s="26"/>
      <c r="H23" s="20"/>
      <c r="I23" s="27"/>
      <c r="J23" s="21"/>
      <c r="K23" s="27"/>
      <c r="L23" s="21"/>
      <c r="M23" s="27"/>
    </row>
    <row r="24" spans="1:13" ht="18">
      <c r="A24" s="18" t="s">
        <v>62</v>
      </c>
      <c r="B24" s="28"/>
      <c r="C24" s="28"/>
      <c r="D24" s="19"/>
      <c r="E24" s="28"/>
      <c r="F24" s="20"/>
      <c r="G24" s="26"/>
      <c r="H24" s="20"/>
      <c r="I24" s="27"/>
      <c r="J24" s="21"/>
      <c r="K24" s="27"/>
      <c r="L24" s="21"/>
      <c r="M24" s="27"/>
    </row>
    <row r="25" spans="1:13" ht="18">
      <c r="A25" s="18" t="s">
        <v>63</v>
      </c>
      <c r="B25" s="28"/>
      <c r="C25" s="28"/>
      <c r="D25" s="19"/>
      <c r="E25" s="28"/>
      <c r="F25" s="19"/>
      <c r="G25" s="28"/>
      <c r="H25" s="19"/>
      <c r="I25" s="28"/>
      <c r="J25" s="19"/>
      <c r="K25" s="28"/>
      <c r="L25" s="19"/>
      <c r="M25" s="28"/>
    </row>
    <row r="26" spans="1:13" ht="18">
      <c r="A26" s="18" t="s">
        <v>64</v>
      </c>
      <c r="B26" s="28"/>
      <c r="C26" s="28"/>
      <c r="D26" s="19"/>
      <c r="E26" s="28"/>
      <c r="F26" s="19"/>
      <c r="G26" s="28"/>
      <c r="H26" s="19"/>
      <c r="I26" s="28"/>
      <c r="J26" s="19"/>
      <c r="K26" s="28"/>
      <c r="L26" s="19"/>
      <c r="M26" s="28"/>
    </row>
    <row r="27" spans="1:13" ht="18">
      <c r="A27" s="29" t="s">
        <v>65</v>
      </c>
      <c r="B27" s="30"/>
      <c r="C27" s="30"/>
      <c r="D27" s="22"/>
      <c r="E27" s="30"/>
      <c r="F27" s="22"/>
      <c r="G27" s="31"/>
      <c r="H27" s="32"/>
      <c r="I27" s="31"/>
      <c r="J27" s="32"/>
      <c r="K27" s="31"/>
      <c r="L27" s="32"/>
      <c r="M27" s="31"/>
    </row>
    <row r="28" spans="1:13" ht="18">
      <c r="A28" s="19"/>
      <c r="B28" s="19"/>
      <c r="C28" s="19"/>
      <c r="D28" s="19"/>
      <c r="E28" s="19"/>
      <c r="F28" s="19"/>
      <c r="G28" s="33" t="s">
        <v>66</v>
      </c>
      <c r="H28" s="19"/>
      <c r="I28" s="19"/>
      <c r="J28" s="19"/>
      <c r="K28" s="19"/>
      <c r="L28" s="19"/>
      <c r="M28" s="19"/>
    </row>
  </sheetData>
  <customSheetViews>
    <customSheetView guid="{ED3D59C6-95D8-425D-B182-A385DC662969}">
      <pageMargins left="0" right="0" top="0.13888888888888901" bottom="0.13888888888888901" header="0" footer="0"/>
      <pageSetup paperSize="9" firstPageNumber="0" pageOrder="overThenDown" orientation="portrait" horizontalDpi="300" verticalDpi="300"/>
      <headerFooter>
        <oddHeader>&amp;C&amp;A</oddHeader>
        <oddFooter>&amp;CPage &amp;P</oddFooter>
      </headerFooter>
    </customSheetView>
  </customSheetViews>
  <pageMargins left="0" right="0" top="0.13888888888888901" bottom="0.13888888888888901" header="0" footer="0"/>
  <pageSetup paperSize="9" firstPageNumber="0" pageOrder="overThenDown" orientation="portrait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showGridLines="0" tabSelected="1" zoomScale="80" zoomScaleNormal="80" workbookViewId="0">
      <selection activeCell="N51" sqref="N51"/>
    </sheetView>
  </sheetViews>
  <sheetFormatPr baseColWidth="10" defaultColWidth="11.5703125" defaultRowHeight="12.75"/>
  <cols>
    <col min="1" max="1" width="17" style="181" customWidth="1"/>
    <col min="2" max="2" width="10.42578125" style="181" customWidth="1"/>
    <col min="3" max="4" width="9.42578125" style="181" customWidth="1"/>
    <col min="5" max="5" width="10.42578125" style="181" customWidth="1"/>
    <col min="6" max="6" width="10.28515625" style="181" customWidth="1"/>
    <col min="7" max="7" width="9.42578125" style="181" customWidth="1"/>
    <col min="8" max="8" width="9.7109375" style="181" customWidth="1"/>
    <col min="9" max="9" width="9.28515625" style="181" customWidth="1"/>
    <col min="10" max="10" width="10.28515625" style="181" customWidth="1"/>
    <col min="11" max="11" width="9.42578125" style="181" customWidth="1"/>
    <col min="12" max="12" width="10" style="181" customWidth="1"/>
    <col min="13" max="13" width="9.5703125" style="181" customWidth="1"/>
    <col min="14" max="14" width="14" style="181" customWidth="1"/>
    <col min="15" max="15" width="11.140625" style="181" bestFit="1" customWidth="1"/>
    <col min="16" max="16" width="19.5703125" style="181" customWidth="1"/>
    <col min="17" max="17" width="11.5703125" style="181"/>
    <col min="18" max="18" width="4.28515625" style="181" customWidth="1"/>
    <col min="19" max="19" width="4.140625" style="181" customWidth="1"/>
    <col min="20" max="20" width="13.5703125" style="181" customWidth="1"/>
    <col min="21" max="16384" width="11.5703125" style="181"/>
  </cols>
  <sheetData>
    <row r="1" spans="1:22">
      <c r="A1" s="225" t="s">
        <v>149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P1" s="184"/>
    </row>
    <row r="2" spans="1:22">
      <c r="A2" s="182" t="s">
        <v>66</v>
      </c>
      <c r="P2" s="184"/>
    </row>
    <row r="3" spans="1:22">
      <c r="A3" s="182"/>
      <c r="P3" s="184"/>
    </row>
    <row r="4" spans="1:22">
      <c r="A4" s="182"/>
      <c r="P4" s="184"/>
    </row>
    <row r="5" spans="1:22">
      <c r="A5" s="182"/>
      <c r="P5" s="184"/>
    </row>
    <row r="6" spans="1:22">
      <c r="A6" s="182"/>
      <c r="P6" s="184"/>
    </row>
    <row r="7" spans="1:22" ht="15">
      <c r="B7" s="185"/>
      <c r="C7" s="185"/>
      <c r="D7" s="185"/>
      <c r="E7" s="186"/>
      <c r="F7" s="186"/>
      <c r="G7" s="186"/>
      <c r="H7" s="186"/>
      <c r="I7" s="186"/>
      <c r="J7" s="186"/>
      <c r="K7" s="187"/>
      <c r="L7" s="187"/>
      <c r="M7" s="187"/>
      <c r="N7" s="187"/>
      <c r="O7" s="187"/>
      <c r="P7" s="187"/>
      <c r="Q7" s="187"/>
      <c r="T7" s="188"/>
    </row>
    <row r="8" spans="1:22" ht="15">
      <c r="B8" s="185"/>
      <c r="C8" s="185"/>
      <c r="D8" s="185"/>
      <c r="E8" s="186"/>
      <c r="F8" s="186"/>
      <c r="G8" s="186"/>
      <c r="H8" s="186"/>
      <c r="I8" s="186"/>
      <c r="J8" s="186"/>
      <c r="K8" s="187"/>
      <c r="L8" s="187"/>
      <c r="M8" s="187"/>
      <c r="N8" s="187"/>
      <c r="O8" s="187"/>
      <c r="P8" s="187"/>
      <c r="Q8" s="187"/>
      <c r="T8" s="188"/>
    </row>
    <row r="9" spans="1:22" ht="15">
      <c r="A9" s="34" t="s">
        <v>156</v>
      </c>
      <c r="B9" s="37"/>
      <c r="C9" s="37"/>
      <c r="D9" s="37"/>
      <c r="E9" s="37"/>
      <c r="F9" s="37"/>
      <c r="G9" s="186"/>
      <c r="H9" s="186"/>
      <c r="I9" s="186"/>
      <c r="J9" s="186"/>
      <c r="K9" s="187"/>
      <c r="L9" s="187"/>
      <c r="M9" s="187"/>
      <c r="N9" s="187"/>
      <c r="O9" s="187"/>
      <c r="P9" s="187"/>
      <c r="Q9" s="187"/>
      <c r="T9" s="188"/>
    </row>
    <row r="10" spans="1:22" ht="14.25" customHeight="1">
      <c r="A10" s="38" t="s">
        <v>67</v>
      </c>
      <c r="B10" s="37"/>
      <c r="C10" s="37"/>
      <c r="D10" s="37"/>
      <c r="E10" s="37"/>
      <c r="F10" s="37"/>
      <c r="G10" s="189"/>
      <c r="H10" s="189"/>
      <c r="I10" s="189"/>
      <c r="J10" s="189"/>
      <c r="K10" s="187"/>
      <c r="L10" s="187"/>
      <c r="M10" s="187"/>
      <c r="N10" s="187"/>
      <c r="O10" s="187"/>
      <c r="P10" s="187"/>
      <c r="Q10" s="187"/>
      <c r="T10" s="39"/>
      <c r="U10" s="36"/>
      <c r="V10" s="36"/>
    </row>
    <row r="11" spans="1:22" ht="14.25" customHeight="1">
      <c r="A11" s="37"/>
      <c r="B11" s="37"/>
      <c r="C11" s="37"/>
      <c r="D11" s="37"/>
      <c r="E11" s="37"/>
      <c r="F11" s="37"/>
      <c r="G11" s="189"/>
      <c r="H11" s="189"/>
      <c r="I11" s="189"/>
      <c r="J11" s="189"/>
      <c r="K11" s="187"/>
      <c r="L11" s="187"/>
      <c r="M11" s="187"/>
      <c r="N11" s="187"/>
      <c r="O11" s="187"/>
      <c r="P11" s="187"/>
      <c r="Q11" s="187"/>
      <c r="T11" s="39" t="s">
        <v>69</v>
      </c>
    </row>
    <row r="12" spans="1:22" ht="12" customHeight="1">
      <c r="A12" s="35" t="s">
        <v>68</v>
      </c>
      <c r="B12" s="37"/>
      <c r="C12" s="37"/>
      <c r="D12" s="37"/>
      <c r="E12" s="37"/>
      <c r="F12" s="37"/>
      <c r="G12" s="189"/>
      <c r="H12" s="189"/>
      <c r="I12" s="189"/>
      <c r="J12" s="189"/>
      <c r="K12" s="187"/>
      <c r="L12" s="187"/>
      <c r="M12" s="187"/>
      <c r="N12" s="187"/>
      <c r="O12" s="187"/>
      <c r="P12" s="187"/>
      <c r="Q12" s="187"/>
      <c r="R12" s="190"/>
      <c r="S12" s="190"/>
      <c r="T12" s="226" t="s">
        <v>150</v>
      </c>
      <c r="U12" s="226"/>
      <c r="V12" s="226"/>
    </row>
    <row r="13" spans="1:22" ht="59.25" customHeight="1">
      <c r="A13" s="40" t="s">
        <v>130</v>
      </c>
      <c r="B13" s="41"/>
      <c r="C13" s="42" t="s">
        <v>70</v>
      </c>
      <c r="D13" s="43" t="s">
        <v>71</v>
      </c>
      <c r="E13" s="43" t="s">
        <v>72</v>
      </c>
      <c r="F13" s="43" t="s">
        <v>73</v>
      </c>
      <c r="G13" s="43" t="s">
        <v>74</v>
      </c>
      <c r="H13" s="43" t="s">
        <v>75</v>
      </c>
      <c r="I13" s="43" t="s">
        <v>76</v>
      </c>
      <c r="J13" s="43" t="s">
        <v>77</v>
      </c>
      <c r="K13" s="44" t="s">
        <v>78</v>
      </c>
      <c r="L13" s="45" t="s">
        <v>79</v>
      </c>
      <c r="M13" s="45" t="s">
        <v>80</v>
      </c>
      <c r="N13" s="45" t="s">
        <v>81</v>
      </c>
      <c r="O13" s="46" t="s">
        <v>82</v>
      </c>
      <c r="P13" s="47" t="s">
        <v>151</v>
      </c>
      <c r="Q13" s="191"/>
      <c r="T13" s="48" t="s">
        <v>131</v>
      </c>
      <c r="U13" s="49" t="s">
        <v>83</v>
      </c>
      <c r="V13" s="49" t="s">
        <v>84</v>
      </c>
    </row>
    <row r="14" spans="1:22" ht="15" customHeight="1">
      <c r="A14" s="224" t="s">
        <v>132</v>
      </c>
      <c r="B14" s="41" t="s">
        <v>85</v>
      </c>
      <c r="C14" s="51">
        <v>7210</v>
      </c>
      <c r="D14" s="52">
        <v>14720</v>
      </c>
      <c r="E14" s="52">
        <v>48100</v>
      </c>
      <c r="F14" s="52">
        <v>86000</v>
      </c>
      <c r="G14" s="52">
        <v>9740</v>
      </c>
      <c r="H14" s="52">
        <v>5010</v>
      </c>
      <c r="I14" s="52">
        <v>41260</v>
      </c>
      <c r="J14" s="53">
        <v>35035</v>
      </c>
      <c r="K14" s="54">
        <v>7400</v>
      </c>
      <c r="L14" s="67">
        <v>2200</v>
      </c>
      <c r="M14" s="67">
        <v>3350</v>
      </c>
      <c r="N14" s="163">
        <v>2455</v>
      </c>
      <c r="O14" s="55">
        <v>262480</v>
      </c>
      <c r="P14" s="68">
        <v>7.7880212717902395E-2</v>
      </c>
      <c r="Q14" s="162"/>
      <c r="R14" s="36"/>
      <c r="T14" s="57">
        <f>U14+V14</f>
        <v>243445</v>
      </c>
      <c r="U14" s="58">
        <v>227495</v>
      </c>
      <c r="V14" s="58">
        <v>15950</v>
      </c>
    </row>
    <row r="15" spans="1:22" ht="13.5" customHeight="1">
      <c r="A15" s="224"/>
      <c r="B15" s="50"/>
      <c r="C15" s="60">
        <v>46</v>
      </c>
      <c r="D15" s="61">
        <v>43.866847826087003</v>
      </c>
      <c r="E15" s="61">
        <v>49.989604989604999</v>
      </c>
      <c r="F15" s="61">
        <v>59.956976744186001</v>
      </c>
      <c r="G15" s="61">
        <v>45.981519507186903</v>
      </c>
      <c r="H15" s="61">
        <v>49</v>
      </c>
      <c r="I15" s="61">
        <v>49.995637421231201</v>
      </c>
      <c r="J15" s="61">
        <v>51.996003996003999</v>
      </c>
      <c r="K15" s="62">
        <v>44.837837837837803</v>
      </c>
      <c r="L15" s="63">
        <v>38.727272727272698</v>
      </c>
      <c r="M15" s="63">
        <v>24.8507462686567</v>
      </c>
      <c r="N15" s="63">
        <v>37.327902240325898</v>
      </c>
      <c r="O15" s="64">
        <v>52.224626638220101</v>
      </c>
      <c r="P15" s="65">
        <v>8.57698686243622</v>
      </c>
      <c r="Q15" s="56"/>
      <c r="R15" s="36"/>
      <c r="T15" s="66"/>
      <c r="U15" s="66"/>
      <c r="V15" s="66"/>
    </row>
    <row r="16" spans="1:22" ht="15" customHeight="1">
      <c r="A16" s="224" t="s">
        <v>133</v>
      </c>
      <c r="B16" s="50" t="s">
        <v>85</v>
      </c>
      <c r="C16" s="51">
        <v>1500</v>
      </c>
      <c r="D16" s="52">
        <v>480</v>
      </c>
      <c r="E16" s="52">
        <v>27200</v>
      </c>
      <c r="F16" s="52">
        <v>11260</v>
      </c>
      <c r="G16" s="52">
        <v>150</v>
      </c>
      <c r="H16" s="52">
        <v>50</v>
      </c>
      <c r="I16" s="52">
        <v>7445</v>
      </c>
      <c r="J16" s="53">
        <v>1590</v>
      </c>
      <c r="K16" s="54">
        <v>19000</v>
      </c>
      <c r="L16" s="67">
        <v>8200</v>
      </c>
      <c r="M16" s="67">
        <v>5200</v>
      </c>
      <c r="N16" s="67">
        <v>320</v>
      </c>
      <c r="O16" s="55">
        <v>82395</v>
      </c>
      <c r="P16" s="68">
        <v>-3.5469710272168602E-2</v>
      </c>
      <c r="Q16" s="162"/>
      <c r="R16" s="36"/>
      <c r="T16" s="57">
        <f>U16+V16</f>
        <v>85360</v>
      </c>
      <c r="U16" s="58">
        <v>51055</v>
      </c>
      <c r="V16" s="58">
        <v>34305</v>
      </c>
    </row>
    <row r="17" spans="1:22" ht="13.5" customHeight="1">
      <c r="A17" s="224"/>
      <c r="B17" s="59"/>
      <c r="C17" s="60">
        <v>47</v>
      </c>
      <c r="D17" s="61">
        <v>38.5208333333333</v>
      </c>
      <c r="E17" s="61">
        <v>47.970588235294102</v>
      </c>
      <c r="F17" s="61">
        <v>50.946714031971602</v>
      </c>
      <c r="G17" s="61">
        <v>47</v>
      </c>
      <c r="H17" s="61">
        <v>46</v>
      </c>
      <c r="I17" s="61">
        <v>45.868368032236397</v>
      </c>
      <c r="J17" s="61">
        <v>47</v>
      </c>
      <c r="K17" s="62">
        <v>37.868421052631597</v>
      </c>
      <c r="L17" s="63">
        <v>37.951219512195102</v>
      </c>
      <c r="M17" s="63">
        <v>21.923076923076898</v>
      </c>
      <c r="N17" s="63">
        <v>14.59375</v>
      </c>
      <c r="O17" s="64">
        <v>42.992778688027201</v>
      </c>
      <c r="P17" s="69">
        <v>0.98107251301986798</v>
      </c>
      <c r="Q17" s="56"/>
      <c r="R17" s="36"/>
      <c r="T17" s="66"/>
      <c r="U17" s="66"/>
      <c r="V17" s="66"/>
    </row>
    <row r="18" spans="1:22" ht="15" customHeight="1">
      <c r="A18" s="224" t="s">
        <v>134</v>
      </c>
      <c r="B18" s="50" t="s">
        <v>85</v>
      </c>
      <c r="C18" s="51">
        <v>30</v>
      </c>
      <c r="D18" s="52">
        <v>1160</v>
      </c>
      <c r="E18" s="52">
        <v>100</v>
      </c>
      <c r="F18" s="52">
        <v>0</v>
      </c>
      <c r="G18" s="52">
        <v>0</v>
      </c>
      <c r="H18" s="52">
        <v>0</v>
      </c>
      <c r="I18" s="52">
        <v>270</v>
      </c>
      <c r="J18" s="53">
        <v>110</v>
      </c>
      <c r="K18" s="54">
        <v>200</v>
      </c>
      <c r="L18" s="67">
        <v>15</v>
      </c>
      <c r="M18" s="67">
        <v>40</v>
      </c>
      <c r="N18" s="67">
        <v>2710</v>
      </c>
      <c r="O18" s="55">
        <v>4635</v>
      </c>
      <c r="P18" s="68">
        <v>-0.115458015267176</v>
      </c>
      <c r="Q18" s="162"/>
      <c r="R18" s="36"/>
      <c r="T18" s="57">
        <f>U18+V18</f>
        <v>5240</v>
      </c>
      <c r="U18" s="58">
        <v>2210</v>
      </c>
      <c r="V18" s="58">
        <v>3030</v>
      </c>
    </row>
    <row r="19" spans="1:22" ht="13.5" customHeight="1">
      <c r="A19" s="224"/>
      <c r="B19" s="59"/>
      <c r="C19" s="60"/>
      <c r="D19" s="61"/>
      <c r="E19" s="61"/>
      <c r="F19" s="61"/>
      <c r="G19" s="61"/>
      <c r="H19" s="61"/>
      <c r="I19" s="61"/>
      <c r="J19" s="61"/>
      <c r="K19" s="62"/>
      <c r="L19" s="63"/>
      <c r="M19" s="63"/>
      <c r="N19" s="63"/>
      <c r="O19" s="64"/>
      <c r="P19" s="69"/>
      <c r="Q19" s="192"/>
      <c r="T19" s="66"/>
      <c r="U19" s="66"/>
      <c r="V19" s="66"/>
    </row>
    <row r="20" spans="1:22" ht="15" customHeight="1">
      <c r="A20" s="224" t="s">
        <v>135</v>
      </c>
      <c r="B20" s="50" t="s">
        <v>85</v>
      </c>
      <c r="C20" s="51">
        <v>2110</v>
      </c>
      <c r="D20" s="52">
        <v>22310</v>
      </c>
      <c r="E20" s="52">
        <v>13450</v>
      </c>
      <c r="F20" s="52">
        <v>17025</v>
      </c>
      <c r="G20" s="52">
        <v>7670</v>
      </c>
      <c r="H20" s="52">
        <v>1627</v>
      </c>
      <c r="I20" s="52">
        <v>21000</v>
      </c>
      <c r="J20" s="53">
        <v>9200</v>
      </c>
      <c r="K20" s="54">
        <v>4800</v>
      </c>
      <c r="L20" s="67">
        <v>2000</v>
      </c>
      <c r="M20" s="67">
        <v>1400</v>
      </c>
      <c r="N20" s="67">
        <v>2330</v>
      </c>
      <c r="O20" s="55">
        <v>104922</v>
      </c>
      <c r="P20" s="68">
        <v>0.10125426397271101</v>
      </c>
      <c r="Q20" s="162"/>
      <c r="R20" s="36"/>
      <c r="T20" s="57">
        <f>U20+V20</f>
        <v>95160</v>
      </c>
      <c r="U20" s="58">
        <v>84480</v>
      </c>
      <c r="V20" s="58">
        <v>10680</v>
      </c>
    </row>
    <row r="21" spans="1:22" ht="18.75" customHeight="1">
      <c r="A21" s="224"/>
      <c r="B21" s="59"/>
      <c r="C21" s="60">
        <v>44</v>
      </c>
      <c r="D21" s="61">
        <v>44</v>
      </c>
      <c r="E21" s="61">
        <v>46</v>
      </c>
      <c r="F21" s="61">
        <v>50</v>
      </c>
      <c r="G21" s="61">
        <v>48</v>
      </c>
      <c r="H21" s="61">
        <v>50.011063306699398</v>
      </c>
      <c r="I21" s="61">
        <v>48</v>
      </c>
      <c r="J21" s="61">
        <v>59</v>
      </c>
      <c r="K21" s="62">
        <v>46</v>
      </c>
      <c r="L21" s="63">
        <v>37</v>
      </c>
      <c r="M21" s="63">
        <v>27</v>
      </c>
      <c r="N21" s="63">
        <v>36.828326180257498</v>
      </c>
      <c r="O21" s="64">
        <v>47.303406339947799</v>
      </c>
      <c r="P21" s="65">
        <v>7.2982108531988903</v>
      </c>
      <c r="Q21" s="192"/>
      <c r="T21" s="66">
        <v>40</v>
      </c>
      <c r="U21" s="66"/>
      <c r="V21" s="66"/>
    </row>
    <row r="22" spans="1:22" ht="18.75" customHeight="1">
      <c r="A22" s="224" t="s">
        <v>136</v>
      </c>
      <c r="B22" s="50" t="s">
        <v>85</v>
      </c>
      <c r="C22" s="171">
        <v>140</v>
      </c>
      <c r="D22" s="172">
        <v>1120</v>
      </c>
      <c r="E22" s="172">
        <v>2000</v>
      </c>
      <c r="F22" s="172">
        <v>2200</v>
      </c>
      <c r="G22" s="172">
        <v>500</v>
      </c>
      <c r="H22" s="172">
        <v>65</v>
      </c>
      <c r="I22" s="172">
        <v>1180</v>
      </c>
      <c r="J22" s="172">
        <v>790</v>
      </c>
      <c r="K22" s="173">
        <v>800</v>
      </c>
      <c r="L22" s="174">
        <v>600</v>
      </c>
      <c r="M22" s="174">
        <v>200</v>
      </c>
      <c r="N22" s="174">
        <v>830</v>
      </c>
      <c r="O22" s="175">
        <v>10425</v>
      </c>
      <c r="P22" s="68">
        <v>-2.3923444976076099E-3</v>
      </c>
      <c r="Q22" s="162"/>
      <c r="R22" s="36"/>
      <c r="T22" s="57">
        <f>U22+V22</f>
        <v>10395</v>
      </c>
      <c r="U22" s="58">
        <v>7995</v>
      </c>
      <c r="V22" s="58">
        <v>2400</v>
      </c>
    </row>
    <row r="23" spans="1:22" ht="18.75" customHeight="1">
      <c r="A23" s="224"/>
      <c r="B23" s="59"/>
      <c r="C23" s="60">
        <v>41</v>
      </c>
      <c r="D23" s="61">
        <v>33</v>
      </c>
      <c r="E23" s="61">
        <v>40</v>
      </c>
      <c r="F23" s="61">
        <v>40</v>
      </c>
      <c r="G23" s="61">
        <v>40</v>
      </c>
      <c r="H23" s="61">
        <v>40</v>
      </c>
      <c r="I23" s="61">
        <v>38</v>
      </c>
      <c r="J23" s="61">
        <v>40</v>
      </c>
      <c r="K23" s="62">
        <v>37</v>
      </c>
      <c r="L23" s="63">
        <v>33</v>
      </c>
      <c r="M23" s="63">
        <v>23</v>
      </c>
      <c r="N23" s="63">
        <v>33.3132530120482</v>
      </c>
      <c r="O23" s="64">
        <v>37.543405275779399</v>
      </c>
      <c r="P23" s="65">
        <v>6.9792904432434897</v>
      </c>
      <c r="Q23" s="192"/>
      <c r="T23" s="66"/>
      <c r="U23" s="66"/>
      <c r="V23" s="66"/>
    </row>
    <row r="24" spans="1:22" ht="15" customHeight="1">
      <c r="A24" s="224" t="s">
        <v>137</v>
      </c>
      <c r="B24" s="50" t="s">
        <v>85</v>
      </c>
      <c r="C24" s="51">
        <v>190</v>
      </c>
      <c r="D24" s="52">
        <v>700</v>
      </c>
      <c r="E24" s="52">
        <v>400</v>
      </c>
      <c r="F24" s="52">
        <v>1500</v>
      </c>
      <c r="G24" s="52">
        <v>700</v>
      </c>
      <c r="H24" s="52">
        <v>230</v>
      </c>
      <c r="I24" s="52">
        <v>300</v>
      </c>
      <c r="J24" s="53">
        <v>400</v>
      </c>
      <c r="K24" s="54">
        <v>500</v>
      </c>
      <c r="L24" s="67">
        <v>230</v>
      </c>
      <c r="M24" s="67">
        <v>300</v>
      </c>
      <c r="N24" s="67">
        <v>2190</v>
      </c>
      <c r="O24" s="55">
        <v>7640</v>
      </c>
      <c r="P24" s="68">
        <v>-0.204994797086368</v>
      </c>
      <c r="Q24" s="162"/>
      <c r="R24" s="36"/>
      <c r="T24" s="57">
        <f>U24+V24</f>
        <v>9655</v>
      </c>
      <c r="U24" s="58">
        <v>6395</v>
      </c>
      <c r="V24" s="58">
        <v>3260</v>
      </c>
    </row>
    <row r="25" spans="1:22" ht="13.5" customHeight="1">
      <c r="A25" s="224"/>
      <c r="B25" s="164"/>
      <c r="C25" s="165">
        <v>28.3684210526316</v>
      </c>
      <c r="D25" s="166">
        <v>22.371428571428599</v>
      </c>
      <c r="E25" s="166">
        <v>27.024999999999999</v>
      </c>
      <c r="F25" s="166">
        <v>32</v>
      </c>
      <c r="G25" s="166">
        <v>25.285714285714299</v>
      </c>
      <c r="H25" s="166">
        <v>29.826086956521699</v>
      </c>
      <c r="I25" s="166">
        <v>32</v>
      </c>
      <c r="J25" s="166">
        <v>31.2</v>
      </c>
      <c r="K25" s="167">
        <v>35</v>
      </c>
      <c r="L25" s="168">
        <v>22.304347826087</v>
      </c>
      <c r="M25" s="168">
        <v>19.5</v>
      </c>
      <c r="N25" s="168">
        <v>30.082191780821901</v>
      </c>
      <c r="O25" s="169">
        <v>28.908376963350801</v>
      </c>
      <c r="P25" s="170">
        <v>4.5493759227680597</v>
      </c>
      <c r="Q25" s="192"/>
      <c r="T25" s="66"/>
      <c r="U25" s="66"/>
      <c r="V25" s="66"/>
    </row>
    <row r="26" spans="1:22" ht="15" customHeight="1">
      <c r="A26" s="224" t="s">
        <v>138</v>
      </c>
      <c r="B26" s="50" t="s">
        <v>85</v>
      </c>
      <c r="C26" s="51">
        <v>990</v>
      </c>
      <c r="D26" s="52">
        <v>8750</v>
      </c>
      <c r="E26" s="52">
        <v>2190</v>
      </c>
      <c r="F26" s="52">
        <v>6520</v>
      </c>
      <c r="G26" s="52">
        <v>2040</v>
      </c>
      <c r="H26" s="52">
        <v>3520</v>
      </c>
      <c r="I26" s="52">
        <v>7470</v>
      </c>
      <c r="J26" s="53">
        <v>2350</v>
      </c>
      <c r="K26" s="54">
        <v>700</v>
      </c>
      <c r="L26" s="67">
        <v>200</v>
      </c>
      <c r="M26" s="67">
        <v>300</v>
      </c>
      <c r="N26" s="67">
        <v>3660</v>
      </c>
      <c r="O26" s="55">
        <v>38690</v>
      </c>
      <c r="P26" s="68">
        <v>0.122099767981439</v>
      </c>
      <c r="Q26" s="162"/>
      <c r="R26" s="36"/>
      <c r="T26" s="57">
        <f>U26+V26</f>
        <v>34575</v>
      </c>
      <c r="U26" s="58">
        <v>29620</v>
      </c>
      <c r="V26" s="58">
        <v>4955</v>
      </c>
    </row>
    <row r="27" spans="1:22" ht="13.5" customHeight="1">
      <c r="A27" s="224"/>
      <c r="B27" s="59"/>
      <c r="C27" s="60">
        <v>38</v>
      </c>
      <c r="D27" s="61">
        <v>41</v>
      </c>
      <c r="E27" s="61">
        <v>34</v>
      </c>
      <c r="F27" s="61">
        <v>36</v>
      </c>
      <c r="G27" s="61">
        <v>39</v>
      </c>
      <c r="H27" s="61">
        <v>35</v>
      </c>
      <c r="I27" s="61">
        <v>43</v>
      </c>
      <c r="J27" s="61">
        <v>40</v>
      </c>
      <c r="K27" s="62">
        <v>34</v>
      </c>
      <c r="L27" s="63">
        <v>30</v>
      </c>
      <c r="M27" s="63">
        <v>26</v>
      </c>
      <c r="N27" s="63">
        <v>32.431693989071</v>
      </c>
      <c r="O27" s="64">
        <v>38.248126130783099</v>
      </c>
      <c r="P27" s="65">
        <v>6.3342630217344302</v>
      </c>
      <c r="Q27" s="192"/>
      <c r="T27" s="66"/>
      <c r="U27" s="66"/>
      <c r="V27" s="66"/>
    </row>
    <row r="28" spans="1:22" ht="15" customHeight="1">
      <c r="A28" s="224" t="s">
        <v>139</v>
      </c>
      <c r="B28" s="50" t="s">
        <v>85</v>
      </c>
      <c r="C28" s="51">
        <v>1450</v>
      </c>
      <c r="D28" s="52">
        <v>180</v>
      </c>
      <c r="E28" s="52">
        <v>9200</v>
      </c>
      <c r="F28" s="52">
        <v>23500</v>
      </c>
      <c r="G28" s="52">
        <v>1200</v>
      </c>
      <c r="H28" s="52">
        <v>15000</v>
      </c>
      <c r="I28" s="52">
        <v>3300</v>
      </c>
      <c r="J28" s="53">
        <v>8040</v>
      </c>
      <c r="K28" s="54">
        <v>200</v>
      </c>
      <c r="L28" s="67">
        <v>200</v>
      </c>
      <c r="M28" s="67">
        <v>50</v>
      </c>
      <c r="N28" s="163">
        <v>45</v>
      </c>
      <c r="O28" s="55">
        <v>62365</v>
      </c>
      <c r="P28" s="68">
        <v>-0.12751818690542799</v>
      </c>
      <c r="Q28" s="192"/>
      <c r="T28" s="57">
        <f>U28+V28</f>
        <v>70314</v>
      </c>
      <c r="U28" s="58">
        <v>69692</v>
      </c>
      <c r="V28" s="58">
        <v>622</v>
      </c>
    </row>
    <row r="29" spans="1:22" ht="13.5" customHeight="1">
      <c r="A29" s="224"/>
      <c r="B29" s="59"/>
      <c r="C29" s="60"/>
      <c r="D29" s="61"/>
      <c r="E29" s="61"/>
      <c r="F29" s="61"/>
      <c r="G29" s="61"/>
      <c r="H29" s="61"/>
      <c r="I29" s="61"/>
      <c r="J29" s="61"/>
      <c r="K29" s="62"/>
      <c r="L29" s="63"/>
      <c r="M29" s="63"/>
      <c r="N29" s="63"/>
      <c r="O29" s="64"/>
      <c r="P29" s="65"/>
      <c r="Q29" s="192"/>
      <c r="T29" s="66"/>
      <c r="U29" s="66"/>
      <c r="V29" s="66"/>
    </row>
    <row r="30" spans="1:22" ht="13.5" customHeight="1">
      <c r="A30" s="224" t="s">
        <v>140</v>
      </c>
      <c r="B30" s="50" t="s">
        <v>85</v>
      </c>
      <c r="C30" s="51">
        <v>144</v>
      </c>
      <c r="D30" s="52">
        <v>540</v>
      </c>
      <c r="E30" s="52">
        <v>9500</v>
      </c>
      <c r="F30" s="52">
        <v>10410</v>
      </c>
      <c r="G30" s="52">
        <v>1050</v>
      </c>
      <c r="H30" s="52">
        <v>11670</v>
      </c>
      <c r="I30" s="52">
        <v>3814</v>
      </c>
      <c r="J30" s="53">
        <v>3940</v>
      </c>
      <c r="K30" s="54">
        <v>300</v>
      </c>
      <c r="L30" s="67">
        <v>50</v>
      </c>
      <c r="M30" s="67">
        <v>10</v>
      </c>
      <c r="N30" s="67">
        <v>5</v>
      </c>
      <c r="O30" s="55">
        <v>35965</v>
      </c>
      <c r="P30" s="68">
        <v>-0.116946572382636</v>
      </c>
      <c r="Q30" s="192"/>
      <c r="T30" s="57">
        <f>U30+V30</f>
        <v>40728</v>
      </c>
      <c r="U30" s="58">
        <v>40133</v>
      </c>
      <c r="V30" s="58">
        <v>595</v>
      </c>
    </row>
    <row r="31" spans="1:22" ht="13.5" customHeight="1">
      <c r="A31" s="224"/>
      <c r="B31" s="59"/>
      <c r="C31" s="60"/>
      <c r="D31" s="61"/>
      <c r="E31" s="61"/>
      <c r="F31" s="61"/>
      <c r="G31" s="61"/>
      <c r="H31" s="61"/>
      <c r="I31" s="61"/>
      <c r="J31" s="61"/>
      <c r="K31" s="62"/>
      <c r="L31" s="63"/>
      <c r="M31" s="63"/>
      <c r="N31" s="63"/>
      <c r="O31" s="64"/>
      <c r="P31" s="69"/>
      <c r="Q31" s="192"/>
      <c r="T31" s="66"/>
      <c r="U31" s="66"/>
      <c r="V31" s="66"/>
    </row>
    <row r="32" spans="1:22" ht="13.5" customHeight="1">
      <c r="A32" s="224" t="s">
        <v>141</v>
      </c>
      <c r="B32" s="50" t="s">
        <v>85</v>
      </c>
      <c r="C32" s="51">
        <v>3200</v>
      </c>
      <c r="D32" s="52">
        <v>420</v>
      </c>
      <c r="E32" s="52">
        <v>2000</v>
      </c>
      <c r="F32" s="52">
        <v>6800</v>
      </c>
      <c r="G32" s="52">
        <v>1000</v>
      </c>
      <c r="H32" s="52">
        <v>220</v>
      </c>
      <c r="I32" s="52">
        <v>2080</v>
      </c>
      <c r="J32" s="53">
        <v>4870</v>
      </c>
      <c r="K32" s="54">
        <v>1740</v>
      </c>
      <c r="L32" s="67">
        <v>70</v>
      </c>
      <c r="M32" s="67">
        <v>470</v>
      </c>
      <c r="N32" s="67">
        <v>30</v>
      </c>
      <c r="O32" s="55">
        <v>22900</v>
      </c>
      <c r="P32" s="68">
        <v>-0.120414826195506</v>
      </c>
      <c r="Q32" s="192"/>
      <c r="T32" s="57">
        <f>U32+V32</f>
        <v>26030</v>
      </c>
      <c r="U32" s="58">
        <v>22810</v>
      </c>
      <c r="V32" s="58">
        <v>3220</v>
      </c>
    </row>
    <row r="33" spans="1:22" ht="13.5" customHeight="1">
      <c r="A33" s="224"/>
      <c r="B33" s="59"/>
      <c r="C33" s="60"/>
      <c r="D33" s="61"/>
      <c r="E33" s="61"/>
      <c r="F33" s="61"/>
      <c r="G33" s="61"/>
      <c r="H33" s="61"/>
      <c r="I33" s="61"/>
      <c r="J33" s="61"/>
      <c r="K33" s="62"/>
      <c r="L33" s="63"/>
      <c r="M33" s="63"/>
      <c r="N33" s="63"/>
      <c r="O33" s="64"/>
      <c r="P33" s="65"/>
      <c r="Q33" s="192"/>
      <c r="T33" s="66"/>
      <c r="U33" s="66"/>
      <c r="V33" s="66"/>
    </row>
    <row r="34" spans="1:22" ht="14.25" customHeight="1">
      <c r="A34" s="224" t="s">
        <v>142</v>
      </c>
      <c r="B34" s="50" t="s">
        <v>85</v>
      </c>
      <c r="C34" s="51">
        <v>310</v>
      </c>
      <c r="D34" s="52">
        <v>100</v>
      </c>
      <c r="E34" s="52">
        <v>5100</v>
      </c>
      <c r="F34" s="52">
        <v>3550</v>
      </c>
      <c r="G34" s="52">
        <v>590</v>
      </c>
      <c r="H34" s="52">
        <v>140</v>
      </c>
      <c r="I34" s="52">
        <v>2915</v>
      </c>
      <c r="J34" s="53">
        <v>3900</v>
      </c>
      <c r="K34" s="54">
        <v>1000</v>
      </c>
      <c r="L34" s="67">
        <v>250</v>
      </c>
      <c r="M34" s="67">
        <v>270</v>
      </c>
      <c r="N34" s="67">
        <v>5</v>
      </c>
      <c r="O34" s="55">
        <v>18130</v>
      </c>
      <c r="P34" s="68">
        <v>7.3416222616932994E-2</v>
      </c>
      <c r="Q34" s="192"/>
      <c r="T34" s="57">
        <f>U34+V34</f>
        <v>16742</v>
      </c>
      <c r="U34" s="58">
        <v>15310</v>
      </c>
      <c r="V34" s="58">
        <v>1432</v>
      </c>
    </row>
    <row r="35" spans="1:22" ht="19.5" customHeight="1">
      <c r="A35" s="224"/>
      <c r="B35" s="59"/>
      <c r="C35" s="60"/>
      <c r="D35" s="61"/>
      <c r="E35" s="61"/>
      <c r="F35" s="61"/>
      <c r="G35" s="61"/>
      <c r="H35" s="61"/>
      <c r="I35" s="61"/>
      <c r="J35" s="61"/>
      <c r="K35" s="62"/>
      <c r="L35" s="63"/>
      <c r="M35" s="63"/>
      <c r="N35" s="63"/>
      <c r="O35" s="64"/>
      <c r="P35" s="65"/>
      <c r="Q35" s="192"/>
      <c r="T35" s="66"/>
      <c r="U35" s="66"/>
      <c r="V35" s="66"/>
    </row>
    <row r="36" spans="1:22">
      <c r="A36" s="224" t="s">
        <v>143</v>
      </c>
      <c r="B36" s="50" t="s">
        <v>85</v>
      </c>
      <c r="C36" s="51">
        <v>1060</v>
      </c>
      <c r="D36" s="52">
        <v>1550</v>
      </c>
      <c r="E36" s="52">
        <v>11250</v>
      </c>
      <c r="F36" s="52">
        <v>6350</v>
      </c>
      <c r="G36" s="52">
        <v>460</v>
      </c>
      <c r="H36" s="52">
        <v>900</v>
      </c>
      <c r="I36" s="52">
        <v>4500</v>
      </c>
      <c r="J36" s="52">
        <v>3000</v>
      </c>
      <c r="K36" s="54">
        <v>2700</v>
      </c>
      <c r="L36" s="67">
        <v>1800</v>
      </c>
      <c r="M36" s="67">
        <v>350</v>
      </c>
      <c r="N36" s="67">
        <v>40</v>
      </c>
      <c r="O36" s="55">
        <v>33960</v>
      </c>
      <c r="P36" s="180">
        <v>-0.14833855799373</v>
      </c>
      <c r="Q36" s="36"/>
      <c r="R36" s="36"/>
      <c r="T36" s="57">
        <f>U36+V36</f>
        <v>39760</v>
      </c>
      <c r="U36" s="58">
        <v>35760</v>
      </c>
      <c r="V36" s="58">
        <v>4000</v>
      </c>
    </row>
    <row r="37" spans="1:22">
      <c r="A37" s="224"/>
      <c r="B37" s="164"/>
      <c r="C37" s="165">
        <v>23</v>
      </c>
      <c r="D37" s="166">
        <v>27</v>
      </c>
      <c r="E37" s="166">
        <v>27</v>
      </c>
      <c r="F37" s="166">
        <v>32</v>
      </c>
      <c r="G37" s="166">
        <v>23</v>
      </c>
      <c r="H37" s="166">
        <v>21</v>
      </c>
      <c r="I37" s="166">
        <v>27</v>
      </c>
      <c r="J37" s="166">
        <v>28</v>
      </c>
      <c r="K37" s="167">
        <v>27</v>
      </c>
      <c r="L37" s="168">
        <v>24</v>
      </c>
      <c r="M37" s="168">
        <v>16</v>
      </c>
      <c r="N37" s="168">
        <v>19</v>
      </c>
      <c r="O37" s="169">
        <v>27.403415783274401</v>
      </c>
      <c r="P37" s="170">
        <v>0.86285151995155496</v>
      </c>
      <c r="Q37" s="192"/>
      <c r="T37" s="66">
        <v>27</v>
      </c>
      <c r="U37" s="66"/>
      <c r="V37" s="66"/>
    </row>
    <row r="38" spans="1:22">
      <c r="A38" s="224" t="s">
        <v>144</v>
      </c>
      <c r="B38" s="50" t="s">
        <v>85</v>
      </c>
      <c r="C38" s="51">
        <v>4400</v>
      </c>
      <c r="D38" s="52">
        <v>1090</v>
      </c>
      <c r="E38" s="52">
        <v>51000</v>
      </c>
      <c r="F38" s="52">
        <v>66500</v>
      </c>
      <c r="G38" s="52">
        <v>3070</v>
      </c>
      <c r="H38" s="52">
        <v>5300</v>
      </c>
      <c r="I38" s="52">
        <v>28000</v>
      </c>
      <c r="J38" s="53">
        <v>27930</v>
      </c>
      <c r="K38" s="54">
        <v>19000</v>
      </c>
      <c r="L38" s="67">
        <v>2800</v>
      </c>
      <c r="M38" s="67">
        <v>670</v>
      </c>
      <c r="N38" s="67">
        <v>55</v>
      </c>
      <c r="O38" s="55">
        <v>209815</v>
      </c>
      <c r="P38" s="68">
        <v>-4.3992345195243102E-2</v>
      </c>
      <c r="Q38" s="192"/>
      <c r="T38" s="57">
        <f>U38+V38</f>
        <v>217260</v>
      </c>
      <c r="U38" s="58">
        <v>195355</v>
      </c>
      <c r="V38" s="58">
        <v>21905</v>
      </c>
    </row>
    <row r="39" spans="1:22">
      <c r="A39" s="224"/>
      <c r="B39" s="59"/>
      <c r="C39" s="60"/>
      <c r="D39" s="61"/>
      <c r="E39" s="61"/>
      <c r="F39" s="61"/>
      <c r="G39" s="61"/>
      <c r="H39" s="61"/>
      <c r="I39" s="61"/>
      <c r="J39" s="61"/>
      <c r="K39" s="62"/>
      <c r="L39" s="63"/>
      <c r="M39" s="63"/>
      <c r="N39" s="63"/>
      <c r="O39" s="64"/>
      <c r="P39" s="65"/>
      <c r="Q39" s="192"/>
      <c r="T39" s="66"/>
      <c r="U39" s="66"/>
      <c r="V39" s="66"/>
    </row>
    <row r="40" spans="1:22">
      <c r="A40" s="224" t="s">
        <v>145</v>
      </c>
      <c r="B40" s="50" t="s">
        <v>85</v>
      </c>
      <c r="C40" s="51">
        <v>650</v>
      </c>
      <c r="D40" s="52">
        <v>80</v>
      </c>
      <c r="E40" s="52">
        <v>8500</v>
      </c>
      <c r="F40" s="52">
        <v>31000</v>
      </c>
      <c r="G40" s="52">
        <v>570</v>
      </c>
      <c r="H40" s="52">
        <v>4500</v>
      </c>
      <c r="I40" s="52">
        <v>3200</v>
      </c>
      <c r="J40" s="53">
        <v>5000</v>
      </c>
      <c r="K40" s="54">
        <v>750</v>
      </c>
      <c r="L40" s="67">
        <v>5</v>
      </c>
      <c r="M40" s="67">
        <v>20</v>
      </c>
      <c r="N40" s="67">
        <v>0</v>
      </c>
      <c r="O40" s="55">
        <v>54275</v>
      </c>
      <c r="P40" s="68">
        <v>-7.0904017666090294E-2</v>
      </c>
      <c r="Q40" s="192"/>
      <c r="T40" s="57">
        <f>U40+V40+T46</f>
        <v>117728</v>
      </c>
      <c r="U40" s="58">
        <v>56255</v>
      </c>
      <c r="V40" s="58">
        <v>1567</v>
      </c>
    </row>
    <row r="41" spans="1:22">
      <c r="A41" s="224"/>
      <c r="B41" s="59"/>
      <c r="C41" s="60"/>
      <c r="D41" s="61"/>
      <c r="E41" s="61"/>
      <c r="F41" s="61"/>
      <c r="G41" s="61"/>
      <c r="H41" s="61"/>
      <c r="I41" s="61"/>
      <c r="J41" s="61"/>
      <c r="K41" s="62"/>
      <c r="L41" s="63"/>
      <c r="M41" s="63"/>
      <c r="N41" s="63"/>
      <c r="O41" s="64"/>
      <c r="P41" s="65"/>
      <c r="Q41" s="192"/>
      <c r="T41" s="66"/>
      <c r="U41" s="66"/>
      <c r="V41" s="66"/>
    </row>
    <row r="42" spans="1:22">
      <c r="A42" s="224" t="s">
        <v>146</v>
      </c>
      <c r="B42" s="50" t="s">
        <v>85</v>
      </c>
      <c r="C42" s="176">
        <v>400</v>
      </c>
      <c r="D42" s="177">
        <v>310</v>
      </c>
      <c r="E42" s="177">
        <v>1850</v>
      </c>
      <c r="F42" s="177">
        <v>4400</v>
      </c>
      <c r="G42" s="177">
        <v>250</v>
      </c>
      <c r="H42" s="177">
        <v>200</v>
      </c>
      <c r="I42" s="177">
        <v>2100</v>
      </c>
      <c r="J42" s="177">
        <v>1300</v>
      </c>
      <c r="K42" s="179">
        <v>700</v>
      </c>
      <c r="L42" s="178">
        <v>150</v>
      </c>
      <c r="M42" s="178">
        <v>200</v>
      </c>
      <c r="N42" s="178">
        <v>2</v>
      </c>
      <c r="O42" s="55">
        <v>11862</v>
      </c>
      <c r="P42" s="180">
        <v>9.9656994530453305E-2</v>
      </c>
      <c r="Q42" s="36"/>
      <c r="R42" s="36"/>
      <c r="T42" s="57">
        <f>U42+V42</f>
        <v>10972</v>
      </c>
      <c r="U42" s="58">
        <v>10040</v>
      </c>
      <c r="V42" s="58">
        <v>932</v>
      </c>
    </row>
    <row r="43" spans="1:22">
      <c r="A43" s="224"/>
      <c r="B43" s="59"/>
      <c r="C43" s="60">
        <v>12</v>
      </c>
      <c r="D43" s="61">
        <v>16</v>
      </c>
      <c r="E43" s="61">
        <v>18</v>
      </c>
      <c r="F43" s="61">
        <v>17</v>
      </c>
      <c r="G43" s="61">
        <v>12</v>
      </c>
      <c r="H43" s="61">
        <v>12</v>
      </c>
      <c r="I43" s="61">
        <v>15</v>
      </c>
      <c r="J43" s="61">
        <v>16</v>
      </c>
      <c r="K43" s="62">
        <v>13</v>
      </c>
      <c r="L43" s="63">
        <v>14</v>
      </c>
      <c r="M43" s="63">
        <v>13</v>
      </c>
      <c r="N43" s="63">
        <v>8</v>
      </c>
      <c r="O43" s="64">
        <v>15.964930028663</v>
      </c>
      <c r="P43" s="65">
        <v>1.52736629453855</v>
      </c>
      <c r="Q43" s="192"/>
      <c r="T43" s="66"/>
      <c r="U43" s="66"/>
      <c r="V43" s="66"/>
    </row>
    <row r="44" spans="1:22">
      <c r="A44" s="224" t="s">
        <v>147</v>
      </c>
      <c r="B44" s="50" t="s">
        <v>85</v>
      </c>
      <c r="C44" s="176">
        <v>440</v>
      </c>
      <c r="D44" s="177">
        <v>160</v>
      </c>
      <c r="E44" s="177">
        <v>3200</v>
      </c>
      <c r="F44" s="177">
        <v>8000</v>
      </c>
      <c r="G44" s="177">
        <v>540</v>
      </c>
      <c r="H44" s="177">
        <v>600</v>
      </c>
      <c r="I44" s="177">
        <v>2500</v>
      </c>
      <c r="J44" s="177">
        <v>750</v>
      </c>
      <c r="K44" s="179">
        <v>1600</v>
      </c>
      <c r="L44" s="178">
        <v>100</v>
      </c>
      <c r="M44" s="178">
        <v>270</v>
      </c>
      <c r="N44" s="178">
        <v>30</v>
      </c>
      <c r="O44" s="55">
        <v>18190</v>
      </c>
      <c r="P44" s="180">
        <v>8.5970149253731296E-2</v>
      </c>
      <c r="Q44" s="36"/>
      <c r="R44" s="36"/>
      <c r="T44" s="57">
        <f>U44+V44</f>
        <v>16955</v>
      </c>
      <c r="U44" s="58">
        <v>14985</v>
      </c>
      <c r="V44" s="58">
        <v>1970</v>
      </c>
    </row>
    <row r="45" spans="1:22">
      <c r="A45" s="224"/>
      <c r="B45" s="164"/>
      <c r="C45" s="165">
        <v>32.454545454545503</v>
      </c>
      <c r="D45" s="166">
        <v>34.9375</v>
      </c>
      <c r="E45" s="166">
        <v>34.875</v>
      </c>
      <c r="F45" s="166">
        <v>38.125</v>
      </c>
      <c r="G45" s="166">
        <v>35.4444444444444</v>
      </c>
      <c r="H45" s="166">
        <v>33</v>
      </c>
      <c r="I45" s="166">
        <v>36.6</v>
      </c>
      <c r="J45" s="166">
        <v>35.3333333333333</v>
      </c>
      <c r="K45" s="167">
        <v>28.59375</v>
      </c>
      <c r="L45" s="168">
        <v>25.2</v>
      </c>
      <c r="M45" s="168">
        <v>24.1111111111111</v>
      </c>
      <c r="N45" s="168">
        <v>26.6666666666667</v>
      </c>
      <c r="O45" s="169">
        <v>35.678394722374897</v>
      </c>
      <c r="P45" s="170">
        <v>2.0628723343152302</v>
      </c>
      <c r="Q45" s="192"/>
      <c r="T45" s="66"/>
      <c r="U45" s="66"/>
      <c r="V45" s="66"/>
    </row>
    <row r="46" spans="1:22" ht="13.15" customHeight="1">
      <c r="A46" s="224" t="s">
        <v>148</v>
      </c>
      <c r="B46" s="50" t="s">
        <v>85</v>
      </c>
      <c r="C46" s="51">
        <v>1500</v>
      </c>
      <c r="D46" s="52">
        <v>11590</v>
      </c>
      <c r="E46" s="52">
        <v>2605</v>
      </c>
      <c r="F46" s="52">
        <v>937</v>
      </c>
      <c r="G46" s="52">
        <v>2720</v>
      </c>
      <c r="H46" s="52">
        <v>1663</v>
      </c>
      <c r="I46" s="52">
        <v>4707</v>
      </c>
      <c r="J46" s="53">
        <v>1332</v>
      </c>
      <c r="K46" s="54">
        <v>300</v>
      </c>
      <c r="L46" s="67">
        <v>0</v>
      </c>
      <c r="M46" s="67">
        <v>15</v>
      </c>
      <c r="N46" s="67">
        <v>350</v>
      </c>
      <c r="O46" s="55">
        <v>27719</v>
      </c>
      <c r="P46" s="68">
        <v>-7.6741165106751399E-2</v>
      </c>
      <c r="Q46" s="192"/>
      <c r="T46" s="57">
        <f>U46+V46</f>
        <v>59906</v>
      </c>
      <c r="U46" s="58">
        <v>29358</v>
      </c>
      <c r="V46" s="58">
        <v>30548</v>
      </c>
    </row>
    <row r="47" spans="1:22">
      <c r="A47" s="224"/>
      <c r="B47" s="59"/>
      <c r="C47" s="60"/>
      <c r="D47" s="61"/>
      <c r="E47" s="61"/>
      <c r="F47" s="61"/>
      <c r="G47" s="61"/>
      <c r="H47" s="61"/>
      <c r="I47" s="61"/>
      <c r="J47" s="61"/>
      <c r="K47" s="62"/>
      <c r="L47" s="63"/>
      <c r="M47" s="63"/>
      <c r="N47" s="63"/>
      <c r="O47" s="64"/>
      <c r="P47" s="65"/>
      <c r="Q47" s="192"/>
      <c r="T47" s="66"/>
      <c r="U47" s="66"/>
      <c r="V47" s="66"/>
    </row>
    <row r="48" spans="1:22">
      <c r="A48" s="183" t="s">
        <v>86</v>
      </c>
    </row>
    <row r="49" spans="1:1">
      <c r="A49" s="183" t="s">
        <v>87</v>
      </c>
    </row>
  </sheetData>
  <sheetProtection selectLockedCells="1" selectUnlockedCells="1"/>
  <mergeCells count="19">
    <mergeCell ref="A32:A33"/>
    <mergeCell ref="A1:M1"/>
    <mergeCell ref="T12:V12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46:A47"/>
    <mergeCell ref="A34:A35"/>
    <mergeCell ref="A36:A37"/>
    <mergeCell ref="A38:A39"/>
    <mergeCell ref="A40:A41"/>
    <mergeCell ref="A42:A43"/>
    <mergeCell ref="A44:A45"/>
  </mergeCells>
  <pageMargins left="0.74803149606299213" right="0.74803149606299213" top="0.98425196850393704" bottom="0.98425196850393704" header="0.51181102362204722" footer="0.51181102362204722"/>
  <pageSetup paperSize="9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75"/>
  <sheetViews>
    <sheetView showGridLines="0" topLeftCell="A19" zoomScale="83" zoomScaleNormal="83" workbookViewId="0">
      <selection activeCell="M19" sqref="M19:M23"/>
    </sheetView>
  </sheetViews>
  <sheetFormatPr baseColWidth="10" defaultColWidth="11" defaultRowHeight="12.75"/>
  <cols>
    <col min="1" max="1" width="11.28515625" style="75" customWidth="1"/>
    <col min="2" max="2" width="10.42578125" style="75" customWidth="1"/>
    <col min="3" max="4" width="11.140625" style="75" customWidth="1"/>
    <col min="5" max="5" width="10.85546875" style="75" customWidth="1"/>
    <col min="6" max="6" width="13.28515625" style="75" customWidth="1"/>
    <col min="7" max="10" width="11" style="75" customWidth="1"/>
    <col min="11" max="11" width="12" style="75" customWidth="1"/>
    <col min="12" max="13" width="11.28515625" style="75" customWidth="1"/>
    <col min="14" max="16384" width="11" style="75"/>
  </cols>
  <sheetData>
    <row r="6" spans="1:11" s="71" customFormat="1" ht="15">
      <c r="A6" s="70"/>
      <c r="B6" s="70"/>
    </row>
    <row r="7" spans="1:11" s="71" customFormat="1" ht="15">
      <c r="A7" s="70" t="s">
        <v>88</v>
      </c>
      <c r="B7" s="70"/>
    </row>
    <row r="9" spans="1:11" s="72" customFormat="1" ht="15">
      <c r="A9" s="243" t="s">
        <v>89</v>
      </c>
      <c r="B9" s="243"/>
      <c r="C9" s="243"/>
      <c r="D9" s="243"/>
      <c r="E9" s="243"/>
      <c r="F9" s="243"/>
      <c r="H9" s="73"/>
    </row>
    <row r="10" spans="1:11" s="72" customFormat="1" ht="12.75" customHeight="1" thickBot="1">
      <c r="C10" s="74"/>
      <c r="D10" s="74"/>
    </row>
    <row r="11" spans="1:11" s="72" customFormat="1" ht="14.65" customHeight="1" thickTop="1">
      <c r="A11" s="228" t="s">
        <v>105</v>
      </c>
      <c r="B11" s="238" t="s">
        <v>106</v>
      </c>
      <c r="C11" s="240" t="s">
        <v>90</v>
      </c>
      <c r="D11" s="240" t="s">
        <v>107</v>
      </c>
      <c r="E11" s="241" t="s">
        <v>108</v>
      </c>
      <c r="F11" s="79"/>
      <c r="G11" s="79"/>
      <c r="H11" s="79"/>
      <c r="I11" s="79"/>
      <c r="J11" s="79"/>
      <c r="K11" s="79"/>
    </row>
    <row r="12" spans="1:11" s="72" customFormat="1" ht="13.5" thickBot="1">
      <c r="A12" s="229"/>
      <c r="B12" s="239"/>
      <c r="C12" s="233"/>
      <c r="D12" s="233"/>
      <c r="E12" s="242"/>
      <c r="F12" s="79"/>
      <c r="G12" s="236"/>
      <c r="H12" s="236"/>
      <c r="I12" s="236"/>
      <c r="J12" s="79"/>
      <c r="K12" s="79"/>
    </row>
    <row r="13" spans="1:11" s="72" customFormat="1" ht="12" thickTop="1">
      <c r="A13" s="152" t="s">
        <v>91</v>
      </c>
      <c r="B13" s="153">
        <v>183.82179710144925</v>
      </c>
      <c r="C13" s="153">
        <v>207.88</v>
      </c>
      <c r="D13" s="153">
        <v>345.62</v>
      </c>
      <c r="E13" s="154">
        <f>D13/C13-1</f>
        <v>0.66259380411776037</v>
      </c>
      <c r="F13" s="79"/>
      <c r="G13" s="79"/>
      <c r="H13" s="79"/>
      <c r="I13" s="79"/>
      <c r="J13" s="79"/>
      <c r="K13" s="79"/>
    </row>
    <row r="14" spans="1:11" s="72" customFormat="1" ht="11.25">
      <c r="A14" s="155" t="s">
        <v>92</v>
      </c>
      <c r="B14" s="156">
        <v>190.68118181818184</v>
      </c>
      <c r="C14" s="156">
        <v>243.72</v>
      </c>
      <c r="D14" s="156">
        <v>330.32</v>
      </c>
      <c r="E14" s="157">
        <f t="shared" ref="E14:E24" si="0">D14/C14-1</f>
        <v>0.35532578368619716</v>
      </c>
      <c r="F14" s="79"/>
      <c r="G14" s="79"/>
      <c r="H14" s="79"/>
      <c r="I14" s="79"/>
      <c r="J14" s="79"/>
      <c r="K14" s="79"/>
    </row>
    <row r="15" spans="1:11" s="72" customFormat="1" ht="11.25">
      <c r="A15" s="155" t="s">
        <v>93</v>
      </c>
      <c r="B15" s="156">
        <v>190.36287748917749</v>
      </c>
      <c r="C15" s="156">
        <v>248.46</v>
      </c>
      <c r="D15" s="156">
        <v>333.7</v>
      </c>
      <c r="E15" s="157">
        <f t="shared" si="0"/>
        <v>0.34307333172341625</v>
      </c>
      <c r="F15" s="79"/>
      <c r="G15" s="79"/>
      <c r="H15" s="79"/>
      <c r="I15" s="79"/>
      <c r="J15" s="79"/>
      <c r="K15" s="79"/>
    </row>
    <row r="16" spans="1:11" s="72" customFormat="1" ht="11.25">
      <c r="A16" s="155" t="s">
        <v>94</v>
      </c>
      <c r="B16" s="156">
        <v>199.6507391304348</v>
      </c>
      <c r="C16" s="156">
        <v>270.04047619047623</v>
      </c>
      <c r="D16" s="156">
        <v>344.16</v>
      </c>
      <c r="E16" s="157">
        <f t="shared" si="0"/>
        <v>0.2744756077131294</v>
      </c>
      <c r="F16" s="79"/>
      <c r="G16" s="79"/>
      <c r="H16" s="79"/>
      <c r="I16" s="79"/>
      <c r="J16" s="79"/>
      <c r="K16" s="79"/>
    </row>
    <row r="17" spans="1:13" s="72" customFormat="1" ht="11.25">
      <c r="A17" s="155" t="s">
        <v>95</v>
      </c>
      <c r="B17" s="156">
        <v>205.48928822055137</v>
      </c>
      <c r="C17" s="156">
        <v>291.72750000000002</v>
      </c>
      <c r="D17" s="156">
        <v>325.29000000000002</v>
      </c>
      <c r="E17" s="157">
        <f t="shared" si="0"/>
        <v>0.1150474329639819</v>
      </c>
      <c r="F17" s="79"/>
      <c r="G17" s="79"/>
      <c r="H17" s="79"/>
      <c r="I17" s="79"/>
      <c r="J17" s="79"/>
      <c r="K17" s="79"/>
    </row>
    <row r="18" spans="1:13" s="72" customFormat="1" ht="11.25">
      <c r="A18" s="155" t="s">
        <v>96</v>
      </c>
      <c r="B18" s="156">
        <v>203.82390064102566</v>
      </c>
      <c r="C18" s="156">
        <v>280.73846153846154</v>
      </c>
      <c r="D18" s="156">
        <v>304.89</v>
      </c>
      <c r="E18" s="157">
        <f t="shared" si="0"/>
        <v>8.6028605874616249E-2</v>
      </c>
      <c r="F18" s="79"/>
      <c r="G18" s="79"/>
      <c r="H18" s="79"/>
      <c r="I18" s="79"/>
      <c r="J18" s="79"/>
      <c r="K18" s="79"/>
    </row>
    <row r="19" spans="1:13" s="74" customFormat="1" ht="12.95" customHeight="1">
      <c r="A19" s="155" t="s">
        <v>97</v>
      </c>
      <c r="B19" s="156">
        <v>207.21316883116879</v>
      </c>
      <c r="C19" s="156">
        <v>271.10857142857139</v>
      </c>
      <c r="D19" s="156">
        <v>291.33999999999997</v>
      </c>
      <c r="E19" s="157">
        <f t="shared" si="0"/>
        <v>7.4624820841413086E-2</v>
      </c>
      <c r="F19" s="80"/>
      <c r="G19" s="80"/>
      <c r="H19" s="80"/>
      <c r="I19" s="80"/>
      <c r="J19" s="80"/>
      <c r="K19" s="80"/>
    </row>
    <row r="20" spans="1:13" s="72" customFormat="1" ht="12.95" customHeight="1">
      <c r="A20" s="155" t="s">
        <v>98</v>
      </c>
      <c r="B20" s="156">
        <v>206.25450000000001</v>
      </c>
      <c r="C20" s="156">
        <v>270.84550000000002</v>
      </c>
      <c r="D20" s="156">
        <v>283.89</v>
      </c>
      <c r="E20" s="157">
        <f t="shared" si="0"/>
        <v>4.8162144100603266E-2</v>
      </c>
      <c r="F20" s="79"/>
      <c r="G20" s="79"/>
      <c r="H20" s="79"/>
      <c r="I20" s="79"/>
      <c r="J20" s="79"/>
      <c r="K20" s="79"/>
    </row>
    <row r="21" spans="1:13" s="72" customFormat="1" ht="12.95" customHeight="1">
      <c r="A21" s="155" t="s">
        <v>99</v>
      </c>
      <c r="B21" s="156">
        <v>223.60250479954829</v>
      </c>
      <c r="C21" s="156">
        <v>378.84565217391309</v>
      </c>
      <c r="D21" s="156">
        <v>259.35749999999996</v>
      </c>
      <c r="E21" s="157">
        <f t="shared" si="0"/>
        <v>-0.31540061628861149</v>
      </c>
      <c r="F21" s="79"/>
      <c r="G21" s="79"/>
      <c r="H21" s="79"/>
      <c r="I21" s="79"/>
      <c r="J21" s="79"/>
      <c r="K21" s="79"/>
      <c r="M21" s="220"/>
    </row>
    <row r="22" spans="1:13" s="72" customFormat="1" ht="12.95" customHeight="1">
      <c r="A22" s="155" t="s">
        <v>100</v>
      </c>
      <c r="B22" s="156">
        <v>226.62711278195488</v>
      </c>
      <c r="C22" s="156">
        <v>384.16437500000001</v>
      </c>
      <c r="D22" s="156">
        <v>241.6</v>
      </c>
      <c r="E22" s="157">
        <f t="shared" si="0"/>
        <v>-0.37110253911492963</v>
      </c>
      <c r="F22" s="79"/>
      <c r="G22" s="79"/>
      <c r="H22" s="79"/>
      <c r="I22" s="79"/>
      <c r="J22" s="79"/>
      <c r="K22" s="79"/>
    </row>
    <row r="23" spans="1:13" s="72" customFormat="1" ht="12.95" customHeight="1">
      <c r="A23" s="155" t="s">
        <v>101</v>
      </c>
      <c r="B23" s="156">
        <v>230.52179114452801</v>
      </c>
      <c r="C23" s="156">
        <v>402.49</v>
      </c>
      <c r="D23" s="156">
        <v>221.85</v>
      </c>
      <c r="E23" s="157">
        <f t="shared" si="0"/>
        <v>-0.44880618152003782</v>
      </c>
      <c r="F23" s="79"/>
      <c r="G23" s="79"/>
      <c r="H23" s="79"/>
      <c r="I23" s="79"/>
      <c r="J23" s="79"/>
      <c r="K23" s="79"/>
    </row>
    <row r="24" spans="1:13" s="72" customFormat="1" ht="12.95" customHeight="1" thickBot="1">
      <c r="A24" s="158" t="s">
        <v>102</v>
      </c>
      <c r="B24" s="159">
        <v>222.80943381146889</v>
      </c>
      <c r="C24" s="159">
        <v>382.88</v>
      </c>
      <c r="D24" s="159"/>
      <c r="E24" s="160">
        <f t="shared" si="0"/>
        <v>-1</v>
      </c>
      <c r="F24" s="79"/>
      <c r="G24" s="79"/>
      <c r="H24" s="79"/>
      <c r="I24" s="79"/>
      <c r="J24" s="79"/>
      <c r="K24" s="79"/>
    </row>
    <row r="25" spans="1:13" ht="13.5" thickTop="1">
      <c r="A25" s="81" t="s">
        <v>103</v>
      </c>
      <c r="B25" s="80"/>
      <c r="C25" s="81"/>
      <c r="D25" s="81"/>
      <c r="E25" s="81"/>
      <c r="F25" s="81"/>
      <c r="G25" s="81"/>
      <c r="H25" s="81"/>
      <c r="I25" s="81"/>
      <c r="J25" s="81"/>
      <c r="K25" s="81"/>
    </row>
    <row r="26" spans="1:13">
      <c r="A26" s="81"/>
      <c r="B26" s="81"/>
      <c r="C26" s="81"/>
      <c r="D26" s="81"/>
      <c r="E26" s="81"/>
      <c r="F26" s="81"/>
      <c r="G26" s="81" t="s">
        <v>103</v>
      </c>
      <c r="H26" s="81"/>
      <c r="I26" s="81"/>
      <c r="J26" s="81"/>
      <c r="K26" s="81"/>
    </row>
    <row r="27" spans="1:13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8" spans="1:13" ht="15">
      <c r="A28" s="237" t="s">
        <v>104</v>
      </c>
      <c r="B28" s="237"/>
      <c r="C28" s="237"/>
      <c r="D28" s="237"/>
      <c r="E28" s="237"/>
      <c r="F28" s="81"/>
      <c r="G28" s="81"/>
      <c r="H28" s="81"/>
      <c r="I28" s="81"/>
      <c r="J28" s="81"/>
      <c r="K28" s="81"/>
    </row>
    <row r="29" spans="1:13" ht="13.5" thickBot="1">
      <c r="A29" s="79"/>
      <c r="B29" s="79"/>
      <c r="C29" s="80"/>
      <c r="D29" s="80"/>
      <c r="E29" s="79"/>
      <c r="F29" s="81"/>
      <c r="G29" s="81"/>
      <c r="H29" s="81"/>
      <c r="I29" s="81"/>
      <c r="J29" s="81"/>
      <c r="K29" s="81"/>
    </row>
    <row r="30" spans="1:13" ht="14.65" customHeight="1" thickTop="1">
      <c r="A30" s="228" t="s">
        <v>105</v>
      </c>
      <c r="B30" s="238" t="s">
        <v>106</v>
      </c>
      <c r="C30" s="240" t="s">
        <v>90</v>
      </c>
      <c r="D30" s="240" t="s">
        <v>107</v>
      </c>
      <c r="E30" s="241" t="s">
        <v>108</v>
      </c>
      <c r="F30" s="81"/>
      <c r="G30" s="81"/>
      <c r="H30" s="81"/>
      <c r="I30" s="81"/>
      <c r="J30" s="81"/>
      <c r="K30" s="81"/>
    </row>
    <row r="31" spans="1:13" ht="13.5" thickBot="1">
      <c r="A31" s="229"/>
      <c r="B31" s="239"/>
      <c r="C31" s="233"/>
      <c r="D31" s="233"/>
      <c r="E31" s="242"/>
      <c r="F31" s="81"/>
      <c r="G31" s="81"/>
      <c r="H31" s="81"/>
      <c r="I31" s="81"/>
      <c r="J31" s="81"/>
      <c r="K31" s="81"/>
    </row>
    <row r="32" spans="1:13" ht="13.5" thickTop="1">
      <c r="A32" s="152" t="s">
        <v>91</v>
      </c>
      <c r="B32" s="153">
        <v>258.8</v>
      </c>
      <c r="C32" s="153">
        <v>296.05</v>
      </c>
      <c r="D32" s="153"/>
      <c r="E32" s="154">
        <f t="shared" ref="E32:E43" si="1">D32/C32-1</f>
        <v>-1</v>
      </c>
      <c r="F32" s="82"/>
      <c r="G32" s="81"/>
      <c r="H32" s="81"/>
      <c r="I32" s="81"/>
      <c r="J32" s="81"/>
      <c r="K32" s="81"/>
    </row>
    <row r="33" spans="1:13">
      <c r="A33" s="155" t="s">
        <v>92</v>
      </c>
      <c r="B33" s="156">
        <v>253.07</v>
      </c>
      <c r="C33" s="156"/>
      <c r="D33" s="156"/>
      <c r="E33" s="157"/>
      <c r="F33" s="82"/>
      <c r="G33" s="81"/>
      <c r="H33" s="81"/>
      <c r="I33" s="81"/>
      <c r="J33" s="81"/>
      <c r="K33" s="81"/>
    </row>
    <row r="34" spans="1:13">
      <c r="A34" s="155" t="s">
        <v>93</v>
      </c>
      <c r="B34" s="156">
        <v>285.92</v>
      </c>
      <c r="C34" s="156">
        <v>439.7</v>
      </c>
      <c r="D34" s="156">
        <v>454.08</v>
      </c>
      <c r="E34" s="157">
        <f t="shared" si="1"/>
        <v>3.2704116443029285E-2</v>
      </c>
      <c r="F34" s="82"/>
      <c r="G34" s="81"/>
      <c r="H34" s="81"/>
      <c r="I34" s="81"/>
      <c r="J34" s="81"/>
      <c r="K34" s="81"/>
    </row>
    <row r="35" spans="1:13">
      <c r="A35" s="155" t="s">
        <v>94</v>
      </c>
      <c r="B35" s="156">
        <v>314.55</v>
      </c>
      <c r="C35" s="156">
        <v>480.37</v>
      </c>
      <c r="D35" s="156">
        <v>484.43</v>
      </c>
      <c r="E35" s="157">
        <f t="shared" si="1"/>
        <v>8.4518183899910948E-3</v>
      </c>
      <c r="F35" s="82"/>
      <c r="G35" s="81"/>
      <c r="H35" s="81"/>
      <c r="I35" s="81"/>
      <c r="J35" s="81"/>
      <c r="K35" s="81"/>
    </row>
    <row r="36" spans="1:13">
      <c r="A36" s="155" t="s">
        <v>95</v>
      </c>
      <c r="B36" s="156">
        <v>292.45</v>
      </c>
      <c r="C36" s="156">
        <v>478.67</v>
      </c>
      <c r="D36" s="156">
        <v>484.51</v>
      </c>
      <c r="E36" s="157">
        <f t="shared" si="1"/>
        <v>1.2200472141558949E-2</v>
      </c>
      <c r="F36" s="82"/>
      <c r="G36" s="81"/>
      <c r="H36" s="81"/>
      <c r="I36" s="81"/>
      <c r="J36" s="81"/>
      <c r="K36" s="81"/>
    </row>
    <row r="37" spans="1:13">
      <c r="A37" s="155" t="s">
        <v>96</v>
      </c>
      <c r="B37" s="156">
        <v>271.44</v>
      </c>
      <c r="C37" s="156">
        <v>472.7</v>
      </c>
      <c r="D37" s="156">
        <v>475.94</v>
      </c>
      <c r="E37" s="157">
        <f t="shared" si="1"/>
        <v>6.8542415908610099E-3</v>
      </c>
      <c r="F37" s="82"/>
      <c r="G37" s="81"/>
      <c r="H37" s="81"/>
      <c r="I37" s="81"/>
      <c r="J37" s="81"/>
      <c r="K37" s="81"/>
    </row>
    <row r="38" spans="1:13">
      <c r="A38" s="155" t="s">
        <v>97</v>
      </c>
      <c r="B38" s="156">
        <v>292.25</v>
      </c>
      <c r="C38" s="156">
        <v>474.9</v>
      </c>
      <c r="D38" s="156">
        <v>452.58</v>
      </c>
      <c r="E38" s="157"/>
      <c r="F38" s="82"/>
      <c r="G38" s="81"/>
      <c r="H38" s="81"/>
      <c r="I38" s="81"/>
      <c r="J38" s="81"/>
      <c r="K38" s="81"/>
    </row>
    <row r="39" spans="1:13">
      <c r="A39" s="155" t="s">
        <v>98</v>
      </c>
      <c r="B39" s="156">
        <v>285.35000000000002</v>
      </c>
      <c r="C39" s="156"/>
      <c r="D39" s="156">
        <v>436.46</v>
      </c>
      <c r="E39" s="157"/>
      <c r="F39" s="82"/>
      <c r="G39" s="81"/>
      <c r="H39" s="81"/>
      <c r="I39" s="81"/>
      <c r="J39" s="81"/>
      <c r="K39" s="81"/>
    </row>
    <row r="40" spans="1:13">
      <c r="A40" s="155" t="s">
        <v>99</v>
      </c>
      <c r="B40" s="156">
        <v>280.55</v>
      </c>
      <c r="C40" s="156">
        <v>435.5</v>
      </c>
      <c r="D40" s="156">
        <v>425.98</v>
      </c>
      <c r="E40" s="157">
        <f>D41/C40-1</f>
        <v>-6.1239954075774983E-2</v>
      </c>
      <c r="F40" s="82"/>
      <c r="G40" s="81"/>
      <c r="H40" s="81"/>
      <c r="I40" s="81"/>
      <c r="J40" s="81"/>
      <c r="K40" s="81"/>
    </row>
    <row r="41" spans="1:13">
      <c r="A41" s="155" t="s">
        <v>100</v>
      </c>
      <c r="B41" s="156">
        <v>280.07</v>
      </c>
      <c r="C41" s="156">
        <v>434.9</v>
      </c>
      <c r="D41" s="156">
        <v>408.83</v>
      </c>
      <c r="E41" s="157"/>
      <c r="F41" s="82"/>
      <c r="G41" s="81"/>
      <c r="H41" s="81"/>
      <c r="I41" s="81"/>
      <c r="J41" s="81"/>
      <c r="K41" s="81"/>
    </row>
    <row r="42" spans="1:13">
      <c r="A42" s="155" t="s">
        <v>101</v>
      </c>
      <c r="B42" s="156">
        <v>289.31400000000002</v>
      </c>
      <c r="C42" s="156"/>
      <c r="D42" s="156"/>
      <c r="E42" s="157" t="e">
        <f t="shared" si="1"/>
        <v>#DIV/0!</v>
      </c>
      <c r="F42" s="82"/>
      <c r="G42" s="81"/>
      <c r="H42" s="81"/>
      <c r="I42" s="81"/>
      <c r="J42" s="81"/>
      <c r="K42" s="81"/>
    </row>
    <row r="43" spans="1:13" ht="13.5" thickBot="1">
      <c r="A43" s="158" t="s">
        <v>102</v>
      </c>
      <c r="B43" s="159">
        <v>299.44</v>
      </c>
      <c r="C43" s="159">
        <v>528.09</v>
      </c>
      <c r="D43" s="159"/>
      <c r="E43" s="160">
        <f t="shared" si="1"/>
        <v>-1</v>
      </c>
      <c r="F43" s="82"/>
      <c r="G43" s="81"/>
      <c r="H43" s="81"/>
      <c r="I43" s="81"/>
      <c r="J43" s="81"/>
      <c r="K43" s="81"/>
    </row>
    <row r="44" spans="1:13" ht="13.5" thickTop="1">
      <c r="A44" s="81" t="s">
        <v>103</v>
      </c>
      <c r="B44" s="81"/>
      <c r="C44" s="81"/>
      <c r="D44" s="81"/>
      <c r="E44" s="81"/>
      <c r="F44" s="81"/>
      <c r="G44" s="81" t="s">
        <v>103</v>
      </c>
      <c r="H44" s="81"/>
      <c r="I44" s="81"/>
      <c r="J44" s="81"/>
      <c r="K44" s="81"/>
    </row>
    <row r="45" spans="1:13">
      <c r="A45" s="81"/>
      <c r="B45" s="83"/>
      <c r="C45" s="83"/>
      <c r="D45" s="83"/>
      <c r="E45" s="81"/>
      <c r="F45" s="81"/>
      <c r="G45" s="81"/>
      <c r="H45" s="81"/>
      <c r="I45" s="81"/>
      <c r="J45" s="81"/>
      <c r="K45" s="81"/>
    </row>
    <row r="46" spans="1:13" ht="15.75" customHeight="1">
      <c r="A46" s="81"/>
      <c r="B46" s="81"/>
      <c r="C46" s="84"/>
      <c r="D46" s="84"/>
      <c r="E46" s="84"/>
      <c r="F46" s="85"/>
      <c r="G46" s="85"/>
      <c r="H46" s="85"/>
      <c r="I46" s="85"/>
      <c r="J46" s="85"/>
      <c r="K46" s="85"/>
      <c r="L46" s="76"/>
      <c r="M46" s="76"/>
    </row>
    <row r="47" spans="1:13" s="72" customFormat="1" ht="15">
      <c r="A47" s="86" t="s">
        <v>109</v>
      </c>
      <c r="B47" s="87"/>
      <c r="C47" s="88"/>
      <c r="D47" s="88"/>
      <c r="E47" s="88"/>
      <c r="F47" s="89"/>
      <c r="G47" s="79"/>
      <c r="H47" s="79"/>
      <c r="I47" s="79"/>
      <c r="J47" s="79"/>
      <c r="K47" s="89"/>
      <c r="L47" s="77"/>
    </row>
    <row r="48" spans="1:13" s="72" customFormat="1" ht="12.75" customHeight="1" thickBot="1">
      <c r="A48" s="79"/>
      <c r="B48" s="79"/>
      <c r="C48" s="80"/>
      <c r="D48" s="80"/>
      <c r="E48" s="79"/>
      <c r="F48" s="227"/>
      <c r="G48" s="227"/>
      <c r="H48" s="227"/>
      <c r="I48" s="227"/>
      <c r="J48" s="227"/>
      <c r="K48" s="227"/>
      <c r="L48" s="78"/>
      <c r="M48" s="78"/>
    </row>
    <row r="49" spans="1:11" s="72" customFormat="1" ht="14.65" customHeight="1" thickTop="1">
      <c r="A49" s="228" t="s">
        <v>110</v>
      </c>
      <c r="B49" s="230" t="s">
        <v>106</v>
      </c>
      <c r="C49" s="232" t="s">
        <v>90</v>
      </c>
      <c r="D49" s="232" t="s">
        <v>107</v>
      </c>
      <c r="E49" s="234" t="s">
        <v>108</v>
      </c>
      <c r="F49" s="79"/>
      <c r="G49" s="79"/>
      <c r="H49" s="79"/>
      <c r="I49" s="79"/>
      <c r="J49" s="79"/>
      <c r="K49" s="79"/>
    </row>
    <row r="50" spans="1:11" s="72" customFormat="1" ht="12" thickBot="1">
      <c r="A50" s="229"/>
      <c r="B50" s="231"/>
      <c r="C50" s="233"/>
      <c r="D50" s="233"/>
      <c r="E50" s="235"/>
      <c r="F50" s="79"/>
      <c r="G50" s="79"/>
      <c r="H50" s="79"/>
      <c r="I50" s="79"/>
      <c r="J50" s="79"/>
      <c r="K50" s="79"/>
    </row>
    <row r="51" spans="1:11" s="72" customFormat="1" ht="12" thickTop="1">
      <c r="A51" s="90" t="s">
        <v>91</v>
      </c>
      <c r="B51" s="91">
        <v>169.69186261107311</v>
      </c>
      <c r="C51" s="91">
        <v>203.5</v>
      </c>
      <c r="D51" s="91">
        <v>325.08</v>
      </c>
      <c r="E51" s="92">
        <f>D51/C51-1</f>
        <v>0.59744471744471728</v>
      </c>
      <c r="F51" s="79"/>
      <c r="G51" s="79"/>
      <c r="H51" s="79"/>
      <c r="I51" s="79"/>
      <c r="J51" s="79"/>
      <c r="K51" s="79"/>
    </row>
    <row r="52" spans="1:11" s="72" customFormat="1" ht="11.25">
      <c r="A52" s="93" t="s">
        <v>92</v>
      </c>
      <c r="B52" s="94">
        <v>178.31247922077924</v>
      </c>
      <c r="C52" s="94">
        <v>214.38</v>
      </c>
      <c r="D52" s="94">
        <v>346.69</v>
      </c>
      <c r="E52" s="95">
        <f t="shared" ref="E52:E62" si="2">D52/C52-1</f>
        <v>0.61717510961843458</v>
      </c>
      <c r="F52" s="79"/>
      <c r="G52" s="79"/>
      <c r="H52" s="79"/>
      <c r="I52" s="79"/>
      <c r="J52" s="79"/>
      <c r="K52" s="79"/>
    </row>
    <row r="53" spans="1:11" s="72" customFormat="1" ht="11.25">
      <c r="A53" s="93" t="s">
        <v>93</v>
      </c>
      <c r="B53" s="94">
        <v>178.7964813852814</v>
      </c>
      <c r="C53" s="94">
        <v>222.7</v>
      </c>
      <c r="D53" s="94">
        <v>342.84</v>
      </c>
      <c r="E53" s="95">
        <f t="shared" si="2"/>
        <v>0.5394701392007184</v>
      </c>
      <c r="F53" s="79"/>
      <c r="G53" s="79"/>
      <c r="H53" s="79"/>
      <c r="I53" s="79"/>
      <c r="J53" s="79"/>
      <c r="K53" s="79"/>
    </row>
    <row r="54" spans="1:11" s="72" customFormat="1" ht="11.25">
      <c r="A54" s="93" t="s">
        <v>94</v>
      </c>
      <c r="B54" s="94">
        <v>189.36228778467913</v>
      </c>
      <c r="C54" s="94">
        <v>241.25</v>
      </c>
      <c r="D54" s="94">
        <v>348.44</v>
      </c>
      <c r="E54" s="95">
        <f t="shared" si="2"/>
        <v>0.44431088082901549</v>
      </c>
      <c r="F54" s="79"/>
      <c r="G54" s="79"/>
      <c r="H54" s="79"/>
      <c r="I54" s="79"/>
      <c r="J54" s="79"/>
      <c r="K54" s="79"/>
    </row>
    <row r="55" spans="1:11" s="72" customFormat="1" ht="11.25">
      <c r="A55" s="93" t="s">
        <v>95</v>
      </c>
      <c r="B55" s="94">
        <v>194.47630802005011</v>
      </c>
      <c r="C55" s="94">
        <v>252.47</v>
      </c>
      <c r="D55" s="94">
        <v>325.89999999999998</v>
      </c>
      <c r="E55" s="95">
        <f t="shared" si="2"/>
        <v>0.29084643720045933</v>
      </c>
      <c r="F55" s="79"/>
      <c r="G55" s="79"/>
      <c r="H55" s="79"/>
      <c r="I55" s="79"/>
      <c r="J55" s="79"/>
      <c r="K55" s="79"/>
    </row>
    <row r="56" spans="1:11" s="72" customFormat="1" ht="11.25">
      <c r="A56" s="93" t="s">
        <v>96</v>
      </c>
      <c r="B56" s="94">
        <v>191.73595833333334</v>
      </c>
      <c r="C56" s="94">
        <v>249.72</v>
      </c>
      <c r="D56" s="94">
        <v>296.52</v>
      </c>
      <c r="E56" s="95">
        <f t="shared" si="2"/>
        <v>0.18740989908697725</v>
      </c>
      <c r="F56" s="79"/>
      <c r="G56" s="79"/>
      <c r="H56" s="79"/>
      <c r="I56" s="79"/>
      <c r="J56" s="79"/>
      <c r="K56" s="79"/>
    </row>
    <row r="57" spans="1:11" s="74" customFormat="1" ht="12.95" customHeight="1">
      <c r="A57" s="93" t="s">
        <v>97</v>
      </c>
      <c r="B57" s="94">
        <v>194.06306079592923</v>
      </c>
      <c r="C57" s="94">
        <v>251.08</v>
      </c>
      <c r="D57" s="94">
        <v>291.83999999999997</v>
      </c>
      <c r="E57" s="95">
        <f t="shared" si="2"/>
        <v>0.16233869682969559</v>
      </c>
      <c r="F57" s="80"/>
      <c r="G57" s="80"/>
      <c r="H57" s="80"/>
      <c r="I57" s="80"/>
      <c r="J57" s="80"/>
      <c r="K57" s="80"/>
    </row>
    <row r="58" spans="1:11" s="72" customFormat="1" ht="12.95" customHeight="1">
      <c r="A58" s="93" t="s">
        <v>98</v>
      </c>
      <c r="B58" s="94">
        <v>192.13846797385622</v>
      </c>
      <c r="C58" s="94">
        <v>261.27999999999997</v>
      </c>
      <c r="D58" s="94">
        <v>301.8</v>
      </c>
      <c r="E58" s="95">
        <f t="shared" si="2"/>
        <v>0.15508266993263953</v>
      </c>
      <c r="F58" s="79"/>
      <c r="G58" s="79"/>
      <c r="H58" s="79"/>
      <c r="I58" s="79"/>
      <c r="J58" s="79"/>
      <c r="K58" s="79"/>
    </row>
    <row r="59" spans="1:11" s="72" customFormat="1" ht="12.95" customHeight="1">
      <c r="A59" s="93" t="s">
        <v>99</v>
      </c>
      <c r="B59" s="94">
        <v>211.85440993788819</v>
      </c>
      <c r="C59" s="94">
        <v>361.98</v>
      </c>
      <c r="D59" s="94">
        <v>279.04000000000002</v>
      </c>
      <c r="E59" s="95">
        <f t="shared" si="2"/>
        <v>-0.22912868114260454</v>
      </c>
      <c r="F59" s="79"/>
      <c r="G59" s="79"/>
      <c r="H59" s="79"/>
      <c r="I59" s="79"/>
      <c r="J59" s="79"/>
      <c r="K59" s="79"/>
    </row>
    <row r="60" spans="1:11" s="72" customFormat="1" ht="12.95" customHeight="1">
      <c r="A60" s="93" t="s">
        <v>100</v>
      </c>
      <c r="B60" s="94">
        <v>210.47382499999998</v>
      </c>
      <c r="C60" s="94">
        <v>347.21</v>
      </c>
      <c r="D60" s="94">
        <v>258.83</v>
      </c>
      <c r="E60" s="95">
        <f t="shared" si="2"/>
        <v>-0.25454335992626942</v>
      </c>
      <c r="F60" s="79"/>
      <c r="G60" s="79"/>
      <c r="H60" s="79"/>
      <c r="I60" s="79"/>
      <c r="J60" s="79"/>
      <c r="K60" s="79"/>
    </row>
    <row r="61" spans="1:11" s="72" customFormat="1" ht="12.95" customHeight="1">
      <c r="A61" s="93" t="s">
        <v>101</v>
      </c>
      <c r="B61" s="94">
        <v>210.60489718614718</v>
      </c>
      <c r="C61" s="94">
        <v>365.06</v>
      </c>
      <c r="D61" s="94">
        <v>232.87</v>
      </c>
      <c r="E61" s="95">
        <f t="shared" si="2"/>
        <v>-0.36210485947515481</v>
      </c>
      <c r="F61" s="79"/>
      <c r="G61" s="79"/>
      <c r="H61" s="79"/>
      <c r="I61" s="79"/>
      <c r="J61" s="79"/>
      <c r="K61" s="79"/>
    </row>
    <row r="62" spans="1:11" s="72" customFormat="1" ht="12.95" customHeight="1" thickBot="1">
      <c r="A62" s="96" t="s">
        <v>102</v>
      </c>
      <c r="B62" s="97">
        <v>168.59603497379814</v>
      </c>
      <c r="C62" s="97">
        <v>325.67</v>
      </c>
      <c r="D62" s="97"/>
      <c r="E62" s="98">
        <f t="shared" si="2"/>
        <v>-1</v>
      </c>
      <c r="F62" s="79"/>
      <c r="G62" s="79"/>
      <c r="H62" s="79"/>
      <c r="I62" s="81"/>
      <c r="J62" s="79"/>
      <c r="K62" s="79"/>
    </row>
    <row r="63" spans="1:11" ht="13.5" thickTop="1">
      <c r="A63" s="81" t="s">
        <v>103</v>
      </c>
      <c r="B63" s="80"/>
      <c r="C63" s="81"/>
      <c r="D63" s="81"/>
      <c r="E63" s="81"/>
      <c r="F63" s="81"/>
      <c r="G63" s="81" t="s">
        <v>103</v>
      </c>
      <c r="H63" s="81"/>
      <c r="I63" s="81"/>
      <c r="J63" s="81"/>
      <c r="K63" s="81"/>
    </row>
    <row r="64" spans="1:11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</row>
    <row r="65" spans="1:11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</row>
    <row r="66" spans="1:11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1:11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</row>
    <row r="68" spans="1:11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</row>
    <row r="69" spans="1:11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70" spans="1:11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</row>
    <row r="71" spans="1:11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</row>
    <row r="72" spans="1:11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</row>
    <row r="73" spans="1:11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</row>
    <row r="74" spans="1:11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</row>
    <row r="75" spans="1:11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</row>
  </sheetData>
  <sheetProtection selectLockedCells="1" selectUnlockedCells="1"/>
  <mergeCells count="19">
    <mergeCell ref="A9:F9"/>
    <mergeCell ref="A11:A12"/>
    <mergeCell ref="B11:B12"/>
    <mergeCell ref="C11:C12"/>
    <mergeCell ref="D11:D12"/>
    <mergeCell ref="E11:E12"/>
    <mergeCell ref="G12:I12"/>
    <mergeCell ref="A28:E28"/>
    <mergeCell ref="A30:A31"/>
    <mergeCell ref="B30:B31"/>
    <mergeCell ref="C30:C31"/>
    <mergeCell ref="D30:D31"/>
    <mergeCell ref="E30:E31"/>
    <mergeCell ref="F48:K48"/>
    <mergeCell ref="A49:A50"/>
    <mergeCell ref="B49:B50"/>
    <mergeCell ref="C49:C50"/>
    <mergeCell ref="D49:D50"/>
    <mergeCell ref="E49:E50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showGridLines="0" workbookViewId="0">
      <selection activeCell="D31" sqref="D31"/>
    </sheetView>
  </sheetViews>
  <sheetFormatPr baseColWidth="10" defaultColWidth="11.5703125" defaultRowHeight="12.75"/>
  <cols>
    <col min="1" max="16384" width="11.5703125" style="101"/>
  </cols>
  <sheetData>
    <row r="1" spans="1:18" ht="15">
      <c r="A1" s="99" t="s">
        <v>111</v>
      </c>
      <c r="B1" s="100"/>
      <c r="C1" s="100"/>
      <c r="D1" s="100"/>
      <c r="E1" s="100"/>
    </row>
    <row r="2" spans="1:18" ht="13.5" thickBot="1">
      <c r="A2" s="100"/>
      <c r="B2" s="100"/>
      <c r="C2" s="100"/>
      <c r="D2" s="100"/>
      <c r="E2" s="100"/>
    </row>
    <row r="3" spans="1:18" ht="30" customHeight="1" thickTop="1">
      <c r="A3" s="228" t="s">
        <v>110</v>
      </c>
      <c r="B3" s="230" t="s">
        <v>106</v>
      </c>
      <c r="C3" s="232" t="s">
        <v>90</v>
      </c>
      <c r="D3" s="232" t="s">
        <v>107</v>
      </c>
      <c r="E3" s="234" t="s">
        <v>112</v>
      </c>
    </row>
    <row r="4" spans="1:18" ht="13.5" thickBot="1">
      <c r="A4" s="229" t="s">
        <v>91</v>
      </c>
      <c r="B4" s="231">
        <v>395.50833333333333</v>
      </c>
      <c r="C4" s="233">
        <v>533.66666666666663</v>
      </c>
      <c r="D4" s="233">
        <v>652.33000000000004</v>
      </c>
      <c r="E4" s="235">
        <f t="shared" ref="E4:E15" si="0">D4/C4-1</f>
        <v>0.22235477826358552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18" ht="13.5" thickTop="1">
      <c r="A5" s="90" t="s">
        <v>92</v>
      </c>
      <c r="B5" s="91">
        <v>407.18333333333334</v>
      </c>
      <c r="C5" s="91">
        <v>558</v>
      </c>
      <c r="D5" s="91">
        <v>628.5</v>
      </c>
      <c r="E5" s="92">
        <f t="shared" si="0"/>
        <v>0.12634408602150549</v>
      </c>
    </row>
    <row r="6" spans="1:18">
      <c r="A6" s="93" t="s">
        <v>93</v>
      </c>
      <c r="B6" s="94">
        <v>417.92500000000001</v>
      </c>
      <c r="C6" s="94">
        <v>604</v>
      </c>
      <c r="D6" s="94">
        <v>598.70000000000005</v>
      </c>
      <c r="E6" s="95">
        <f t="shared" si="0"/>
        <v>-8.7748344370860432E-3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</row>
    <row r="7" spans="1:18">
      <c r="A7" s="93" t="s">
        <v>94</v>
      </c>
      <c r="B7" s="94">
        <v>433.32499999999999</v>
      </c>
      <c r="C7" s="94">
        <v>669.375</v>
      </c>
      <c r="D7" s="94">
        <v>627.38</v>
      </c>
      <c r="E7" s="95">
        <f t="shared" si="0"/>
        <v>-6.2737628384687216E-2</v>
      </c>
    </row>
    <row r="8" spans="1:18">
      <c r="A8" s="93" t="s">
        <v>95</v>
      </c>
      <c r="B8" s="94">
        <v>446.62333333333333</v>
      </c>
      <c r="C8" s="94">
        <v>695.66666666666663</v>
      </c>
      <c r="D8" s="94">
        <v>617</v>
      </c>
      <c r="E8" s="95">
        <f t="shared" si="0"/>
        <v>-0.11308097747963575</v>
      </c>
    </row>
    <row r="9" spans="1:18">
      <c r="A9" s="93" t="s">
        <v>96</v>
      </c>
      <c r="B9" s="94">
        <v>442.73333333333341</v>
      </c>
      <c r="C9" s="94">
        <v>683.33333333333337</v>
      </c>
      <c r="D9" s="94">
        <v>572.66999999999996</v>
      </c>
      <c r="E9" s="95">
        <f t="shared" si="0"/>
        <v>-0.16194634146341469</v>
      </c>
    </row>
    <row r="10" spans="1:18">
      <c r="A10" s="93" t="s">
        <v>97</v>
      </c>
      <c r="B10" s="94">
        <v>456.5</v>
      </c>
      <c r="C10" s="94">
        <v>734</v>
      </c>
      <c r="D10" s="94">
        <v>548.88</v>
      </c>
      <c r="E10" s="95">
        <f t="shared" si="0"/>
        <v>-0.25220708446866491</v>
      </c>
    </row>
    <row r="11" spans="1:18">
      <c r="A11" s="93" t="s">
        <v>98</v>
      </c>
      <c r="B11" s="94">
        <v>455.25</v>
      </c>
      <c r="C11" s="94">
        <v>727.25</v>
      </c>
      <c r="D11" s="94">
        <v>541.25</v>
      </c>
      <c r="E11" s="95">
        <f t="shared" si="0"/>
        <v>-0.25575799243726371</v>
      </c>
    </row>
    <row r="12" spans="1:18">
      <c r="A12" s="93" t="s">
        <v>99</v>
      </c>
      <c r="B12" s="94">
        <v>528.125</v>
      </c>
      <c r="C12" s="94">
        <v>910.2</v>
      </c>
      <c r="D12" s="94">
        <v>471.1</v>
      </c>
      <c r="E12" s="95">
        <f t="shared" si="0"/>
        <v>-0.48242144583607993</v>
      </c>
    </row>
    <row r="13" spans="1:18">
      <c r="A13" s="93" t="s">
        <v>100</v>
      </c>
      <c r="B13" s="94">
        <v>511.86666666666662</v>
      </c>
      <c r="C13" s="94">
        <v>1008.5</v>
      </c>
      <c r="D13" s="94">
        <v>427.17</v>
      </c>
      <c r="E13" s="95">
        <f t="shared" si="0"/>
        <v>-0.57643034209221611</v>
      </c>
    </row>
    <row r="14" spans="1:18">
      <c r="A14" s="93" t="s">
        <v>101</v>
      </c>
      <c r="B14" s="94">
        <v>485.41666666666669</v>
      </c>
      <c r="C14" s="94">
        <v>836.5</v>
      </c>
      <c r="D14" s="94">
        <v>416.17</v>
      </c>
      <c r="E14" s="95">
        <f t="shared" si="0"/>
        <v>-0.50248655110579787</v>
      </c>
    </row>
    <row r="15" spans="1:18" ht="13.5" thickBot="1">
      <c r="A15" s="96" t="s">
        <v>102</v>
      </c>
      <c r="B15" s="97">
        <v>458.39</v>
      </c>
      <c r="C15" s="97">
        <v>744</v>
      </c>
      <c r="D15" s="97"/>
      <c r="E15" s="98">
        <f t="shared" si="0"/>
        <v>-1</v>
      </c>
    </row>
    <row r="16" spans="1:18" ht="13.5" thickTop="1">
      <c r="A16" s="100" t="s">
        <v>103</v>
      </c>
      <c r="B16" s="103"/>
      <c r="C16" s="100"/>
      <c r="D16" s="100"/>
      <c r="E16" s="100"/>
    </row>
    <row r="17" spans="1:17">
      <c r="A17" s="100"/>
      <c r="B17" s="100"/>
      <c r="C17" s="100"/>
      <c r="D17" s="100"/>
      <c r="E17" s="100"/>
    </row>
    <row r="18" spans="1:17" ht="15">
      <c r="A18" s="99" t="s">
        <v>113</v>
      </c>
      <c r="B18" s="100"/>
      <c r="C18" s="100"/>
      <c r="D18" s="100"/>
      <c r="E18" s="100"/>
    </row>
    <row r="19" spans="1:17" ht="13.5" thickBot="1">
      <c r="A19" s="100"/>
      <c r="B19" s="100"/>
      <c r="C19" s="100"/>
      <c r="D19" s="100"/>
      <c r="E19" s="100"/>
    </row>
    <row r="20" spans="1:17" ht="31.9" customHeight="1" thickTop="1">
      <c r="A20" s="228" t="s">
        <v>110</v>
      </c>
      <c r="B20" s="238" t="s">
        <v>114</v>
      </c>
      <c r="C20" s="240" t="s">
        <v>115</v>
      </c>
      <c r="D20" s="240" t="s">
        <v>90</v>
      </c>
      <c r="E20" s="241" t="s">
        <v>112</v>
      </c>
    </row>
    <row r="21" spans="1:17" ht="13.5" thickBot="1">
      <c r="A21" s="229" t="s">
        <v>91</v>
      </c>
      <c r="B21" s="239">
        <v>357.16666666666663</v>
      </c>
      <c r="C21" s="233">
        <v>478.33333333333331</v>
      </c>
      <c r="D21" s="233">
        <v>636.66999999999996</v>
      </c>
      <c r="E21" s="242">
        <v>510</v>
      </c>
    </row>
    <row r="22" spans="1:17" ht="13.5" thickTop="1">
      <c r="A22" s="152" t="s">
        <v>92</v>
      </c>
      <c r="B22" s="153">
        <v>365.6</v>
      </c>
      <c r="C22" s="153">
        <v>510</v>
      </c>
      <c r="D22" s="153">
        <v>642.5</v>
      </c>
      <c r="E22" s="154">
        <f t="shared" ref="E22:E32" si="1">D22/C22-1</f>
        <v>0.25980392156862742</v>
      </c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  <row r="23" spans="1:17">
      <c r="A23" s="155" t="s">
        <v>93</v>
      </c>
      <c r="B23" s="156">
        <v>374.05</v>
      </c>
      <c r="C23" s="156">
        <v>536</v>
      </c>
      <c r="D23" s="156">
        <v>585</v>
      </c>
      <c r="E23" s="157">
        <f t="shared" si="1"/>
        <v>9.1417910447761264E-2</v>
      </c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4" spans="1:17">
      <c r="A24" s="155" t="s">
        <v>94</v>
      </c>
      <c r="B24" s="156">
        <v>392</v>
      </c>
      <c r="C24" s="156">
        <v>603.75</v>
      </c>
      <c r="D24" s="156">
        <v>639.38</v>
      </c>
      <c r="E24" s="157">
        <f t="shared" si="1"/>
        <v>5.9014492753623138E-2</v>
      </c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1:17">
      <c r="A25" s="155" t="s">
        <v>95</v>
      </c>
      <c r="B25" s="156">
        <v>404.65333333333331</v>
      </c>
      <c r="C25" s="156">
        <v>601.66666666666663</v>
      </c>
      <c r="D25" s="156">
        <v>635</v>
      </c>
      <c r="E25" s="157">
        <f t="shared" si="1"/>
        <v>5.5401662049861633E-2</v>
      </c>
    </row>
    <row r="26" spans="1:17">
      <c r="A26" s="155" t="s">
        <v>96</v>
      </c>
      <c r="B26" s="156">
        <v>401.5</v>
      </c>
      <c r="C26" s="156">
        <v>536.66666666666663</v>
      </c>
      <c r="D26" s="156">
        <v>578.33000000000004</v>
      </c>
      <c r="E26" s="157">
        <f t="shared" si="1"/>
        <v>7.7633540372670895E-2</v>
      </c>
    </row>
    <row r="27" spans="1:17">
      <c r="A27" s="155" t="s">
        <v>97</v>
      </c>
      <c r="B27" s="156">
        <v>414.3</v>
      </c>
      <c r="C27" s="156">
        <v>580</v>
      </c>
      <c r="D27" s="156">
        <v>562.5</v>
      </c>
      <c r="E27" s="157">
        <f t="shared" si="1"/>
        <v>-3.0172413793103425E-2</v>
      </c>
    </row>
    <row r="28" spans="1:17">
      <c r="A28" s="155" t="s">
        <v>98</v>
      </c>
      <c r="B28" s="156">
        <v>423.9</v>
      </c>
      <c r="C28" s="156">
        <v>611.25</v>
      </c>
      <c r="D28" s="156">
        <v>560</v>
      </c>
      <c r="E28" s="157">
        <f t="shared" si="1"/>
        <v>-8.3844580777096112E-2</v>
      </c>
    </row>
    <row r="29" spans="1:17">
      <c r="A29" s="155" t="s">
        <v>99</v>
      </c>
      <c r="B29" s="156">
        <v>514.38750000000005</v>
      </c>
      <c r="C29" s="156">
        <v>862</v>
      </c>
      <c r="D29" s="156">
        <v>477.5</v>
      </c>
      <c r="E29" s="157">
        <f t="shared" si="1"/>
        <v>-0.44605568445475641</v>
      </c>
    </row>
    <row r="30" spans="1:17">
      <c r="A30" s="155" t="s">
        <v>100</v>
      </c>
      <c r="B30" s="156">
        <v>455.9</v>
      </c>
      <c r="C30" s="156">
        <v>853.75</v>
      </c>
      <c r="D30" s="156">
        <v>458.13</v>
      </c>
      <c r="E30" s="157">
        <f t="shared" si="1"/>
        <v>-0.4633909224011713</v>
      </c>
    </row>
    <row r="31" spans="1:17">
      <c r="A31" s="155" t="s">
        <v>101</v>
      </c>
      <c r="B31" s="156">
        <v>458.5</v>
      </c>
      <c r="C31" s="156">
        <v>820</v>
      </c>
      <c r="D31" s="156">
        <v>431.67</v>
      </c>
      <c r="E31" s="157">
        <f t="shared" si="1"/>
        <v>-0.47357317073170735</v>
      </c>
    </row>
    <row r="32" spans="1:17" ht="13.5" thickBot="1">
      <c r="A32" s="158" t="s">
        <v>102</v>
      </c>
      <c r="B32" s="159">
        <v>430.25</v>
      </c>
      <c r="C32" s="159">
        <v>680</v>
      </c>
      <c r="D32" s="159"/>
      <c r="E32" s="160">
        <f t="shared" si="1"/>
        <v>-1</v>
      </c>
    </row>
    <row r="33" spans="1:5" ht="13.5" thickTop="1">
      <c r="A33" s="100" t="s">
        <v>103</v>
      </c>
      <c r="B33" s="103"/>
      <c r="C33" s="100"/>
      <c r="D33" s="100"/>
      <c r="E33" s="100"/>
    </row>
  </sheetData>
  <mergeCells count="10">
    <mergeCell ref="A20:A21"/>
    <mergeCell ref="B20:B21"/>
    <mergeCell ref="C20:C21"/>
    <mergeCell ref="D20:D21"/>
    <mergeCell ref="E20:E2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5"/>
  <sheetViews>
    <sheetView zoomScale="90" zoomScaleNormal="90" workbookViewId="0">
      <selection activeCell="E16" sqref="E16"/>
    </sheetView>
  </sheetViews>
  <sheetFormatPr baseColWidth="10" defaultColWidth="11.5703125" defaultRowHeight="12" customHeight="1"/>
  <cols>
    <col min="1" max="1" width="20" style="105" customWidth="1"/>
    <col min="2" max="11" width="7.7109375" style="106" customWidth="1"/>
    <col min="12" max="12" width="10.28515625" style="106" customWidth="1"/>
    <col min="13" max="13" width="6.7109375" style="109" customWidth="1"/>
    <col min="14" max="14" width="10.7109375" style="109" customWidth="1"/>
    <col min="15" max="15" width="7.7109375" style="109" customWidth="1"/>
    <col min="16" max="16" width="6.28515625" style="109" customWidth="1"/>
    <col min="17" max="17" width="5.5703125" style="106" customWidth="1"/>
    <col min="18" max="18" width="7" style="106" customWidth="1"/>
    <col min="19" max="19" width="6" style="106" customWidth="1"/>
    <col min="20" max="20" width="6.7109375" style="106" customWidth="1"/>
    <col min="21" max="21" width="8" style="108" customWidth="1"/>
    <col min="22" max="22" width="7.7109375" style="106" customWidth="1"/>
    <col min="23" max="24" width="14.28515625" style="106" customWidth="1"/>
    <col min="25" max="25" width="20.140625" style="106" customWidth="1"/>
    <col min="26" max="16384" width="11.5703125" style="106"/>
  </cols>
  <sheetData>
    <row r="2" spans="1:26" ht="15" customHeight="1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  <c r="N2" s="107"/>
      <c r="O2" s="107"/>
      <c r="P2" s="107"/>
    </row>
    <row r="3" spans="1:26" ht="12" customHeight="1">
      <c r="Q3" s="110"/>
      <c r="R3" s="110"/>
      <c r="S3" s="110"/>
      <c r="T3" s="110"/>
      <c r="U3" s="111"/>
      <c r="V3" s="110"/>
    </row>
    <row r="6" spans="1:26" ht="15" customHeight="1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  <c r="N6" s="107"/>
      <c r="O6" s="107"/>
      <c r="P6" s="107"/>
    </row>
    <row r="7" spans="1:26" ht="15" customHeight="1"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  <c r="N7" s="107"/>
      <c r="O7" s="107"/>
      <c r="P7" s="107"/>
    </row>
    <row r="8" spans="1:26" ht="15" customHeight="1">
      <c r="B8" s="112" t="s">
        <v>116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6"/>
      <c r="N8" s="107"/>
      <c r="O8" s="107"/>
      <c r="P8" s="107"/>
    </row>
    <row r="9" spans="1:26" ht="15" customHeight="1" thickBot="1">
      <c r="B9" s="113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</row>
    <row r="10" spans="1:26" ht="24.6" customHeight="1" thickBot="1">
      <c r="A10" s="110" t="s">
        <v>117</v>
      </c>
      <c r="B10" s="115">
        <v>36526</v>
      </c>
      <c r="C10" s="116">
        <v>36892</v>
      </c>
      <c r="D10" s="115">
        <v>37257</v>
      </c>
      <c r="E10" s="116">
        <v>37622</v>
      </c>
      <c r="F10" s="115">
        <v>37987</v>
      </c>
      <c r="G10" s="116">
        <v>38353</v>
      </c>
      <c r="H10" s="115">
        <v>38718</v>
      </c>
      <c r="I10" s="116">
        <v>39083</v>
      </c>
      <c r="J10" s="115">
        <v>39448</v>
      </c>
      <c r="K10" s="116">
        <v>39814</v>
      </c>
      <c r="L10" s="115">
        <v>40179</v>
      </c>
      <c r="M10" s="116">
        <v>40544</v>
      </c>
      <c r="N10" s="115">
        <v>40909</v>
      </c>
      <c r="O10" s="116">
        <v>41275</v>
      </c>
      <c r="P10" s="115">
        <v>41640</v>
      </c>
      <c r="Q10" s="116">
        <v>42005</v>
      </c>
      <c r="R10" s="115">
        <v>42370</v>
      </c>
      <c r="S10" s="115">
        <v>42737</v>
      </c>
      <c r="T10" s="115">
        <v>43103</v>
      </c>
      <c r="U10" s="115">
        <v>43468</v>
      </c>
      <c r="V10" s="115">
        <v>43832</v>
      </c>
      <c r="W10" s="204">
        <v>2021</v>
      </c>
      <c r="X10" s="196">
        <v>2022</v>
      </c>
      <c r="Y10" s="201" t="s">
        <v>152</v>
      </c>
      <c r="Z10" s="199"/>
    </row>
    <row r="11" spans="1:26" s="123" customFormat="1" ht="15" customHeight="1">
      <c r="A11" s="117" t="s">
        <v>118</v>
      </c>
      <c r="B11" s="118">
        <v>235.54</v>
      </c>
      <c r="C11" s="119">
        <v>216.422</v>
      </c>
      <c r="D11" s="118">
        <v>227.13</v>
      </c>
      <c r="E11" s="118">
        <v>184.06</v>
      </c>
      <c r="F11" s="118">
        <v>221.899</v>
      </c>
      <c r="G11" s="118">
        <v>204.197</v>
      </c>
      <c r="H11" s="118">
        <v>213.56</v>
      </c>
      <c r="I11" s="118">
        <v>215.636</v>
      </c>
      <c r="J11" s="118">
        <v>243.68899999999999</v>
      </c>
      <c r="K11" s="118">
        <v>195.345</v>
      </c>
      <c r="L11" s="118">
        <v>239.19900000000001</v>
      </c>
      <c r="M11" s="118">
        <v>243.29599999999999</v>
      </c>
      <c r="N11" s="118">
        <v>258.57299999999998</v>
      </c>
      <c r="O11" s="118">
        <v>285.07799999999997</v>
      </c>
      <c r="P11" s="120">
        <v>296</v>
      </c>
      <c r="Q11" s="120">
        <v>294</v>
      </c>
      <c r="R11" s="120">
        <v>278</v>
      </c>
      <c r="S11" s="121">
        <v>265</v>
      </c>
      <c r="T11" s="121">
        <v>268</v>
      </c>
      <c r="U11" s="121">
        <v>287</v>
      </c>
      <c r="V11" s="121">
        <v>222</v>
      </c>
      <c r="W11" s="193">
        <v>277.5</v>
      </c>
      <c r="X11" s="197">
        <v>243.4</v>
      </c>
      <c r="Y11" s="202">
        <f>X11/W11-1</f>
        <v>-0.12288288288288285</v>
      </c>
      <c r="Z11" s="200"/>
    </row>
    <row r="12" spans="1:26" ht="13.9" customHeight="1" thickBot="1">
      <c r="A12" s="117" t="s">
        <v>119</v>
      </c>
      <c r="B12" s="124">
        <v>176.941</v>
      </c>
      <c r="C12" s="125">
        <v>172.572</v>
      </c>
      <c r="D12" s="124">
        <v>187.00700000000001</v>
      </c>
      <c r="E12" s="124">
        <v>184.81800000000001</v>
      </c>
      <c r="F12" s="124">
        <v>217.56299999999999</v>
      </c>
      <c r="G12" s="124">
        <v>229.52</v>
      </c>
      <c r="H12" s="124">
        <v>209.15100000000001</v>
      </c>
      <c r="I12" s="124">
        <v>212.74600000000001</v>
      </c>
      <c r="J12" s="124">
        <v>204.92</v>
      </c>
      <c r="K12" s="124">
        <v>179.42500000000001</v>
      </c>
      <c r="L12" s="124">
        <v>203.59700000000001</v>
      </c>
      <c r="M12" s="124">
        <v>172.60400000000001</v>
      </c>
      <c r="N12" s="124">
        <v>181.43700000000001</v>
      </c>
      <c r="O12" s="124">
        <v>144.184</v>
      </c>
      <c r="P12" s="126">
        <v>113.7</v>
      </c>
      <c r="Q12" s="126">
        <v>129</v>
      </c>
      <c r="R12" s="126">
        <v>149</v>
      </c>
      <c r="S12" s="127">
        <v>142</v>
      </c>
      <c r="T12" s="127">
        <v>139</v>
      </c>
      <c r="U12" s="127">
        <v>88</v>
      </c>
      <c r="V12" s="127">
        <v>85</v>
      </c>
      <c r="W12" s="194">
        <v>95.5</v>
      </c>
      <c r="X12" s="198">
        <v>85.4</v>
      </c>
      <c r="Y12" s="203">
        <f>X12/W12-1</f>
        <v>-0.10575916230366489</v>
      </c>
      <c r="Z12" s="200"/>
    </row>
    <row r="13" spans="1:26" ht="13.9" customHeight="1" thickBot="1">
      <c r="A13" s="128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Q13" s="109"/>
      <c r="R13" s="109"/>
      <c r="S13" s="109"/>
      <c r="T13" s="109"/>
      <c r="U13" s="109"/>
      <c r="V13" s="109"/>
      <c r="W13" s="161"/>
      <c r="X13" s="161"/>
      <c r="Y13" s="109"/>
    </row>
    <row r="14" spans="1:26" ht="13.9" customHeight="1" thickBot="1">
      <c r="A14" s="105" t="s">
        <v>120</v>
      </c>
      <c r="B14" s="130">
        <f>B12+B11</f>
        <v>412.48099999999999</v>
      </c>
      <c r="C14" s="131">
        <f t="shared" ref="C14:R14" si="0">C12+C11</f>
        <v>388.99400000000003</v>
      </c>
      <c r="D14" s="130">
        <f t="shared" si="0"/>
        <v>414.137</v>
      </c>
      <c r="E14" s="131">
        <f t="shared" si="0"/>
        <v>368.87800000000004</v>
      </c>
      <c r="F14" s="130">
        <f t="shared" si="0"/>
        <v>439.46199999999999</v>
      </c>
      <c r="G14" s="131">
        <f t="shared" si="0"/>
        <v>433.71699999999998</v>
      </c>
      <c r="H14" s="130">
        <f t="shared" si="0"/>
        <v>422.71100000000001</v>
      </c>
      <c r="I14" s="131">
        <f t="shared" si="0"/>
        <v>428.38200000000001</v>
      </c>
      <c r="J14" s="130">
        <f t="shared" si="0"/>
        <v>448.60899999999998</v>
      </c>
      <c r="K14" s="131">
        <f t="shared" si="0"/>
        <v>374.77</v>
      </c>
      <c r="L14" s="130">
        <f t="shared" si="0"/>
        <v>442.79600000000005</v>
      </c>
      <c r="M14" s="131">
        <f t="shared" si="0"/>
        <v>415.9</v>
      </c>
      <c r="N14" s="130">
        <f t="shared" si="0"/>
        <v>440.01</v>
      </c>
      <c r="O14" s="131">
        <f t="shared" si="0"/>
        <v>429.26199999999994</v>
      </c>
      <c r="P14" s="130">
        <f t="shared" si="0"/>
        <v>409.7</v>
      </c>
      <c r="Q14" s="131">
        <f t="shared" si="0"/>
        <v>423</v>
      </c>
      <c r="R14" s="130">
        <f t="shared" si="0"/>
        <v>427</v>
      </c>
      <c r="S14" s="130">
        <f>S12+S11</f>
        <v>407</v>
      </c>
      <c r="T14" s="130">
        <f>T12+T11</f>
        <v>407</v>
      </c>
      <c r="U14" s="130">
        <f>U12+U11</f>
        <v>375</v>
      </c>
      <c r="V14" s="130">
        <v>307</v>
      </c>
      <c r="W14" s="205">
        <f>W11+W12</f>
        <v>373</v>
      </c>
      <c r="X14" s="207">
        <f>X11+X12</f>
        <v>328.8</v>
      </c>
      <c r="Y14" s="206">
        <f>X14/W14-1</f>
        <v>-0.11849865951742622</v>
      </c>
      <c r="Z14" s="122"/>
    </row>
    <row r="15" spans="1:26" ht="12" customHeight="1">
      <c r="A15" s="128"/>
      <c r="B15" s="105"/>
      <c r="C15" s="105"/>
      <c r="D15" s="105"/>
      <c r="E15" s="105"/>
      <c r="F15" s="105"/>
      <c r="G15" s="107"/>
      <c r="H15" s="105"/>
      <c r="I15" s="105"/>
      <c r="J15" s="105"/>
      <c r="K15" s="105"/>
      <c r="L15" s="105"/>
      <c r="M15" s="106"/>
      <c r="N15" s="107"/>
      <c r="O15" s="107"/>
      <c r="P15" s="107"/>
      <c r="Q15" s="132"/>
      <c r="R15" s="132"/>
      <c r="S15" s="132"/>
      <c r="T15" s="132"/>
    </row>
    <row r="16" spans="1:26" ht="15" customHeight="1">
      <c r="A16" s="105" t="s">
        <v>154</v>
      </c>
    </row>
    <row r="17" spans="15:21" ht="12" customHeight="1">
      <c r="O17" s="105"/>
    </row>
    <row r="18" spans="15:21" ht="12" customHeight="1">
      <c r="U18" s="133"/>
    </row>
    <row r="19" spans="15:21" ht="12" customHeight="1">
      <c r="U19" s="133"/>
    </row>
    <row r="39" spans="2:17" ht="12" customHeight="1">
      <c r="B39" s="105" t="s">
        <v>154</v>
      </c>
      <c r="G39" s="128"/>
    </row>
    <row r="42" spans="2:17" ht="12" customHeight="1">
      <c r="G42" s="105"/>
    </row>
    <row r="43" spans="2:17" ht="12" customHeight="1">
      <c r="G43" s="105"/>
      <c r="N43" s="134"/>
      <c r="Q43" s="134" t="s">
        <v>121</v>
      </c>
    </row>
    <row r="44" spans="2:17" ht="12" customHeight="1">
      <c r="G44" s="105"/>
    </row>
    <row r="46" spans="2:17" ht="12" customHeight="1">
      <c r="G46" s="105"/>
    </row>
    <row r="47" spans="2:17" ht="12" customHeight="1">
      <c r="G47" s="105"/>
    </row>
    <row r="48" spans="2:17" ht="12" customHeight="1">
      <c r="B48" s="134" t="s">
        <v>122</v>
      </c>
    </row>
    <row r="49" spans="1:22" ht="12" customHeight="1">
      <c r="I49" s="110"/>
      <c r="J49" s="110"/>
      <c r="M49" s="106"/>
      <c r="N49" s="106"/>
      <c r="O49" s="106"/>
      <c r="P49" s="106"/>
    </row>
    <row r="50" spans="1:22" ht="12" customHeight="1" thickBot="1">
      <c r="B50" s="135"/>
      <c r="C50" s="114"/>
      <c r="D50" s="114"/>
      <c r="E50" s="114"/>
      <c r="F50" s="114"/>
      <c r="G50" s="114"/>
      <c r="H50" s="114"/>
      <c r="M50" s="106"/>
      <c r="N50" s="106"/>
      <c r="O50" s="106"/>
      <c r="P50" s="106"/>
      <c r="U50" s="106"/>
    </row>
    <row r="51" spans="1:22" ht="32.25" customHeight="1" thickBot="1">
      <c r="A51" s="136" t="s">
        <v>117</v>
      </c>
      <c r="B51" s="137">
        <v>2010</v>
      </c>
      <c r="C51" s="138">
        <v>2011</v>
      </c>
      <c r="D51" s="138">
        <v>2012</v>
      </c>
      <c r="E51" s="138">
        <v>2013</v>
      </c>
      <c r="F51" s="138">
        <v>2014</v>
      </c>
      <c r="G51" s="138">
        <v>2015</v>
      </c>
      <c r="H51" s="138">
        <v>2016</v>
      </c>
      <c r="I51" s="138">
        <v>2017</v>
      </c>
      <c r="J51" s="138">
        <v>2018</v>
      </c>
      <c r="K51" s="138">
        <v>2019</v>
      </c>
      <c r="L51" s="138">
        <v>2020</v>
      </c>
      <c r="M51" s="208">
        <v>2021</v>
      </c>
      <c r="N51" s="216">
        <v>2022</v>
      </c>
      <c r="O51" s="211" t="s">
        <v>153</v>
      </c>
      <c r="P51" s="106"/>
      <c r="U51" s="106"/>
    </row>
    <row r="52" spans="1:22" ht="21" customHeight="1" thickBot="1">
      <c r="A52" s="139" t="s">
        <v>123</v>
      </c>
      <c r="B52" s="140">
        <f>203597/1000</f>
        <v>203.59700000000001</v>
      </c>
      <c r="C52" s="141">
        <f>172604/1000</f>
        <v>172.60400000000001</v>
      </c>
      <c r="D52" s="141">
        <f>181437/1000</f>
        <v>181.43700000000001</v>
      </c>
      <c r="E52" s="141">
        <f>144184/1000</f>
        <v>144.184</v>
      </c>
      <c r="F52" s="141">
        <f>113700/1000</f>
        <v>113.7</v>
      </c>
      <c r="G52" s="141">
        <f>114050/1000</f>
        <v>114.05</v>
      </c>
      <c r="H52" s="141">
        <v>141</v>
      </c>
      <c r="I52" s="141">
        <v>142</v>
      </c>
      <c r="J52" s="141">
        <v>139</v>
      </c>
      <c r="K52" s="141">
        <v>88</v>
      </c>
      <c r="L52" s="141">
        <v>85</v>
      </c>
      <c r="M52" s="209">
        <v>95.5</v>
      </c>
      <c r="N52" s="207">
        <v>85</v>
      </c>
      <c r="O52" s="212">
        <f>AVERAGE(I52:M52)</f>
        <v>109.9</v>
      </c>
      <c r="P52" s="106"/>
      <c r="U52" s="106"/>
    </row>
    <row r="53" spans="1:22" ht="13.9" customHeight="1" thickBot="1">
      <c r="A53" s="136" t="s">
        <v>124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218"/>
      <c r="O53" s="142"/>
      <c r="P53" s="106"/>
      <c r="U53" s="106"/>
    </row>
    <row r="54" spans="1:22" ht="13.9" customHeight="1">
      <c r="A54" s="143" t="s">
        <v>125</v>
      </c>
      <c r="B54" s="144">
        <f>60500/1000</f>
        <v>60.5</v>
      </c>
      <c r="C54" s="119">
        <f>50631/1000</f>
        <v>50.631</v>
      </c>
      <c r="D54" s="119">
        <f>55545/1000</f>
        <v>55.545000000000002</v>
      </c>
      <c r="E54" s="119">
        <f>44496/1000</f>
        <v>44.496000000000002</v>
      </c>
      <c r="F54" s="119">
        <f>33300/1000</f>
        <v>33.299999999999997</v>
      </c>
      <c r="G54" s="119">
        <v>43</v>
      </c>
      <c r="H54" s="119">
        <v>48</v>
      </c>
      <c r="I54" s="119">
        <v>48</v>
      </c>
      <c r="J54" s="119">
        <v>47</v>
      </c>
      <c r="K54" s="119">
        <v>31</v>
      </c>
      <c r="L54" s="119">
        <v>31</v>
      </c>
      <c r="M54" s="210">
        <v>33</v>
      </c>
      <c r="N54" s="217">
        <v>29</v>
      </c>
      <c r="O54" s="213">
        <f>AVERAGE(I54:M54)</f>
        <v>38</v>
      </c>
      <c r="P54" s="106"/>
      <c r="U54" s="106"/>
    </row>
    <row r="55" spans="1:22" ht="13.9" customHeight="1">
      <c r="A55" s="143" t="s">
        <v>126</v>
      </c>
      <c r="B55" s="144">
        <f>40695/1000</f>
        <v>40.695</v>
      </c>
      <c r="C55" s="119">
        <f>37280/1000</f>
        <v>37.28</v>
      </c>
      <c r="D55" s="119">
        <f>37210/1000</f>
        <v>37.21</v>
      </c>
      <c r="E55" s="119">
        <f>33300/1000</f>
        <v>33.299999999999997</v>
      </c>
      <c r="F55" s="119">
        <f>29700/1000</f>
        <v>29.7</v>
      </c>
      <c r="G55" s="119">
        <v>32</v>
      </c>
      <c r="H55" s="119">
        <v>34</v>
      </c>
      <c r="I55" s="119">
        <v>31</v>
      </c>
      <c r="J55" s="119">
        <v>30</v>
      </c>
      <c r="K55" s="119">
        <v>22</v>
      </c>
      <c r="L55" s="119">
        <v>22</v>
      </c>
      <c r="M55" s="210">
        <v>22</v>
      </c>
      <c r="N55" s="195">
        <v>20</v>
      </c>
      <c r="O55" s="213">
        <f t="shared" ref="O55:O58" si="1">AVERAGE(I55:M55)</f>
        <v>25.4</v>
      </c>
      <c r="P55" s="106"/>
      <c r="U55" s="106"/>
    </row>
    <row r="56" spans="1:22" ht="13.9" customHeight="1">
      <c r="A56" s="143" t="s">
        <v>127</v>
      </c>
      <c r="B56" s="144">
        <f>35470/1000</f>
        <v>35.47</v>
      </c>
      <c r="C56" s="119">
        <f>27813/1000</f>
        <v>27.812999999999999</v>
      </c>
      <c r="D56" s="119">
        <f>29944/1000</f>
        <v>29.943999999999999</v>
      </c>
      <c r="E56" s="119">
        <f>19977/1000</f>
        <v>19.977</v>
      </c>
      <c r="F56" s="119">
        <f>10900/1000</f>
        <v>10.9</v>
      </c>
      <c r="G56" s="119">
        <v>15</v>
      </c>
      <c r="H56" s="119">
        <v>18</v>
      </c>
      <c r="I56" s="119">
        <v>17</v>
      </c>
      <c r="J56" s="119">
        <v>18</v>
      </c>
      <c r="K56" s="119">
        <v>8</v>
      </c>
      <c r="L56" s="119">
        <v>9</v>
      </c>
      <c r="M56" s="210">
        <v>11</v>
      </c>
      <c r="N56" s="195">
        <v>11</v>
      </c>
      <c r="O56" s="213">
        <f t="shared" si="1"/>
        <v>12.6</v>
      </c>
      <c r="P56" s="106"/>
      <c r="U56" s="106"/>
    </row>
    <row r="57" spans="1:22" ht="13.9" customHeight="1" thickBot="1">
      <c r="A57" s="143" t="s">
        <v>79</v>
      </c>
      <c r="B57" s="144">
        <f>21755/1000</f>
        <v>21.754999999999999</v>
      </c>
      <c r="C57" s="119">
        <f>17885/1000</f>
        <v>17.885000000000002</v>
      </c>
      <c r="D57" s="119">
        <f>17445/1000</f>
        <v>17.445</v>
      </c>
      <c r="E57" s="119">
        <f>15100/1000</f>
        <v>15.1</v>
      </c>
      <c r="F57" s="119">
        <f>15300/1000</f>
        <v>15.3</v>
      </c>
      <c r="G57" s="119">
        <f>13000/1000</f>
        <v>13</v>
      </c>
      <c r="H57" s="119">
        <v>16</v>
      </c>
      <c r="I57" s="119">
        <v>13</v>
      </c>
      <c r="J57" s="119">
        <v>12</v>
      </c>
      <c r="K57" s="119">
        <v>8</v>
      </c>
      <c r="L57" s="119">
        <v>7</v>
      </c>
      <c r="M57" s="210">
        <v>9</v>
      </c>
      <c r="N57" s="195">
        <v>9</v>
      </c>
      <c r="O57" s="213">
        <f t="shared" si="1"/>
        <v>9.8000000000000007</v>
      </c>
      <c r="P57" s="106"/>
      <c r="U57" s="106"/>
    </row>
    <row r="58" spans="1:22" ht="13.9" customHeight="1" thickBot="1">
      <c r="A58" s="139" t="s">
        <v>128</v>
      </c>
      <c r="B58" s="130">
        <f t="shared" ref="B58:K58" si="2">SUM(B54:B57)</f>
        <v>158.41999999999999</v>
      </c>
      <c r="C58" s="131">
        <f t="shared" si="2"/>
        <v>133.60900000000001</v>
      </c>
      <c r="D58" s="131">
        <f t="shared" si="2"/>
        <v>140.14400000000001</v>
      </c>
      <c r="E58" s="131">
        <f t="shared" si="2"/>
        <v>112.87299999999999</v>
      </c>
      <c r="F58" s="131">
        <f t="shared" si="2"/>
        <v>89.2</v>
      </c>
      <c r="G58" s="131">
        <f t="shared" si="2"/>
        <v>103</v>
      </c>
      <c r="H58" s="131">
        <f t="shared" si="2"/>
        <v>116</v>
      </c>
      <c r="I58" s="131">
        <f t="shared" si="2"/>
        <v>109</v>
      </c>
      <c r="J58" s="131">
        <f>SUM(J54:J57)</f>
        <v>107</v>
      </c>
      <c r="K58" s="145">
        <f t="shared" si="2"/>
        <v>69</v>
      </c>
      <c r="L58" s="131">
        <v>69</v>
      </c>
      <c r="M58" s="145">
        <f>M54+M55+M56+M57</f>
        <v>75</v>
      </c>
      <c r="N58" s="207">
        <v>68</v>
      </c>
      <c r="O58" s="214">
        <f t="shared" si="1"/>
        <v>85.8</v>
      </c>
      <c r="P58" s="106"/>
      <c r="U58" s="106"/>
    </row>
    <row r="59" spans="1:22" ht="13.9" customHeight="1" thickBot="1">
      <c r="A59" s="139" t="s">
        <v>129</v>
      </c>
      <c r="B59" s="146">
        <f>B58/B52</f>
        <v>0.77810576776671547</v>
      </c>
      <c r="C59" s="147">
        <f t="shared" ref="C59:K59" si="3">C58/C52</f>
        <v>0.77407823688906396</v>
      </c>
      <c r="D59" s="147">
        <f t="shared" si="3"/>
        <v>0.77241136041711445</v>
      </c>
      <c r="E59" s="147">
        <f t="shared" si="3"/>
        <v>0.78283998224490925</v>
      </c>
      <c r="F59" s="147">
        <f t="shared" si="3"/>
        <v>0.78452066842568158</v>
      </c>
      <c r="G59" s="147">
        <f t="shared" si="3"/>
        <v>0.90311266988163086</v>
      </c>
      <c r="H59" s="147">
        <f t="shared" si="3"/>
        <v>0.82269503546099287</v>
      </c>
      <c r="I59" s="147">
        <f t="shared" si="3"/>
        <v>0.76760563380281688</v>
      </c>
      <c r="J59" s="147">
        <f>J58/J52</f>
        <v>0.76978417266187049</v>
      </c>
      <c r="K59" s="148">
        <f t="shared" si="3"/>
        <v>0.78409090909090906</v>
      </c>
      <c r="L59" s="147">
        <v>0.81179999999999997</v>
      </c>
      <c r="M59" s="148">
        <f>M58/M52</f>
        <v>0.78534031413612571</v>
      </c>
      <c r="N59" s="219">
        <f>N58/N52</f>
        <v>0.8</v>
      </c>
      <c r="O59" s="215">
        <f>O58/O52</f>
        <v>0.78070973612374883</v>
      </c>
      <c r="P59" s="106"/>
      <c r="U59" s="106"/>
    </row>
    <row r="60" spans="1:22" ht="12" customHeight="1">
      <c r="B60" s="105"/>
      <c r="C60" s="105"/>
      <c r="D60" s="105"/>
      <c r="E60" s="105"/>
      <c r="F60" s="105"/>
      <c r="G60" s="107"/>
      <c r="H60" s="107"/>
      <c r="I60" s="132"/>
      <c r="J60" s="132"/>
      <c r="M60" s="106"/>
      <c r="N60" s="106"/>
      <c r="O60" s="106"/>
      <c r="P60" s="106"/>
      <c r="U60" s="106"/>
    </row>
    <row r="61" spans="1:22" ht="15" customHeight="1">
      <c r="M61" s="106"/>
      <c r="N61" s="106"/>
      <c r="O61" s="106"/>
      <c r="P61" s="106"/>
      <c r="U61" s="106"/>
    </row>
    <row r="62" spans="1:22" ht="12" customHeight="1">
      <c r="A62" s="105" t="s">
        <v>155</v>
      </c>
      <c r="M62" s="106"/>
      <c r="N62" s="105"/>
      <c r="O62" s="106"/>
      <c r="P62" s="106"/>
      <c r="U62" s="106"/>
    </row>
    <row r="63" spans="1:22" ht="12" customHeight="1">
      <c r="M63" s="106"/>
      <c r="Q63" s="105" t="s">
        <v>155</v>
      </c>
      <c r="U63" s="106"/>
      <c r="V63" s="108"/>
    </row>
    <row r="64" spans="1:22" ht="12" customHeight="1">
      <c r="A64" s="149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50"/>
      <c r="M64" s="106"/>
      <c r="Q64" s="109"/>
      <c r="U64" s="106"/>
      <c r="V64" s="108"/>
    </row>
    <row r="65" spans="2:11" ht="12" customHeight="1">
      <c r="B65" s="151"/>
      <c r="C65" s="151"/>
      <c r="D65" s="151"/>
      <c r="E65" s="151"/>
      <c r="F65" s="151"/>
      <c r="G65" s="151"/>
      <c r="H65" s="151"/>
      <c r="I65" s="151"/>
      <c r="J65" s="151"/>
      <c r="K65" s="150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Méthodologie</vt:lpstr>
      <vt:lpstr>Calendrier_Estim_production</vt:lpstr>
      <vt:lpstr>GC_EstimProduction2022-2023</vt:lpstr>
      <vt:lpstr>cotations_cereales</vt:lpstr>
      <vt:lpstr>Cotations oleoproteagineux</vt:lpstr>
      <vt:lpstr>Evol.sole-régionale_Blés</vt:lpstr>
      <vt:lpstr>Excel_BuiltIn_Print_Area</vt:lpstr>
      <vt:lpstr>'GC_EstimProduction2022-2023'!Zone_d_impression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Virginie JUVENEL</dc:creator>
  <dc:description/>
  <cp:lastModifiedBy>Utilisateur Windows</cp:lastModifiedBy>
  <cp:revision>1</cp:revision>
  <dcterms:created xsi:type="dcterms:W3CDTF">2022-12-06T11:37:04Z</dcterms:created>
  <dcterms:modified xsi:type="dcterms:W3CDTF">2023-07-03T08:50:30Z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11.5606</vt:lpwstr>
  </property>
</Properties>
</file>