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02-politiques_publiques\13-connaissances_statistiques\06-suivi_conjoncturel\05-grandes cultures\2026\publi\avril_2026\"/>
    </mc:Choice>
  </mc:AlternateContent>
  <xr:revisionPtr revIDLastSave="0" documentId="13_ncr:1_{4FAB934B-2F02-488D-A8E7-E39FC1B528C0}" xr6:coauthVersionLast="47" xr6:coauthVersionMax="47" xr10:uidLastSave="{00000000-0000-0000-0000-000000000000}"/>
  <bookViews>
    <workbookView xWindow="-28920" yWindow="-120" windowWidth="29040" windowHeight="15720" tabRatio="900" activeTab="3" xr2:uid="{00000000-000D-0000-FFFF-FFFF00000000}"/>
  </bookViews>
  <sheets>
    <sheet name="Sommaire&amp;Méthodo" sheetId="17" r:id="rId1"/>
    <sheet name="Calendrier_Estim_production" sheetId="2" r:id="rId2"/>
    <sheet name="GC_Estim1_04_SURF_RDT_25_26" sheetId="11" r:id="rId3"/>
    <sheet name="GC_Estim1_04_SURF_25_26" sheetId="16" r:id="rId4"/>
    <sheet name="Cotations_cereales" sheetId="18" r:id="rId5"/>
    <sheet name="Cotations_oleoproteagineux" sheetId="19" r:id="rId6"/>
  </sheets>
  <calcPr calcId="191029"/>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6" i="18" l="1"/>
  <c r="E55" i="18"/>
  <c r="E38" i="18"/>
  <c r="E37" i="18"/>
  <c r="E35" i="19"/>
  <c r="E34" i="19"/>
  <c r="E18" i="19"/>
  <c r="E17" i="19"/>
  <c r="E20" i="18"/>
  <c r="E19" i="18"/>
  <c r="Q15" i="16"/>
  <c r="E33" i="19"/>
  <c r="E31" i="19"/>
  <c r="E30" i="19"/>
  <c r="E29" i="19"/>
  <c r="E28" i="19"/>
  <c r="E27" i="19"/>
  <c r="E16" i="19"/>
  <c r="E15" i="19"/>
  <c r="E14" i="19"/>
  <c r="E13" i="19"/>
  <c r="E12" i="19"/>
  <c r="E11" i="19"/>
  <c r="E10" i="19"/>
  <c r="E54" i="18"/>
  <c r="E53" i="18"/>
  <c r="E52" i="18"/>
  <c r="E51" i="18"/>
  <c r="E50" i="18"/>
  <c r="E49" i="18"/>
  <c r="E48" i="18"/>
  <c r="E36" i="18"/>
  <c r="E35" i="18"/>
  <c r="E34" i="18"/>
  <c r="E33" i="18"/>
  <c r="E32" i="18"/>
  <c r="E31" i="18"/>
  <c r="E30" i="18"/>
  <c r="E18" i="18"/>
  <c r="E17" i="18"/>
  <c r="E16" i="18"/>
  <c r="E15" i="18"/>
  <c r="E14" i="18"/>
  <c r="E13" i="18"/>
  <c r="E12" i="18"/>
  <c r="Y45" i="11" l="1"/>
  <c r="X45" i="11"/>
  <c r="Y42" i="11"/>
  <c r="Y35" i="11"/>
  <c r="Y54" i="11"/>
  <c r="Y59" i="11"/>
  <c r="Y60" i="11"/>
  <c r="X54" i="11"/>
  <c r="U42" i="11"/>
  <c r="X35" i="11"/>
  <c r="W35" i="11"/>
  <c r="V35" i="11"/>
  <c r="U35" i="11"/>
  <c r="Q94" i="16"/>
  <c r="Q80" i="16"/>
  <c r="Q73" i="16"/>
  <c r="Q60" i="16"/>
  <c r="Q52" i="16"/>
  <c r="Q44" i="16"/>
  <c r="Q37" i="16"/>
  <c r="Q31" i="16"/>
  <c r="Q17" i="16"/>
  <c r="P31" i="11"/>
  <c r="S31" i="11" s="1"/>
  <c r="P27" i="11"/>
  <c r="S27" i="11" s="1"/>
  <c r="P21" i="11"/>
  <c r="S21" i="11" s="1"/>
  <c r="P17" i="11"/>
  <c r="S17" i="11" s="1"/>
  <c r="Q59" i="16"/>
  <c r="Q58" i="16"/>
  <c r="Q57" i="16"/>
  <c r="Q31" i="11" l="1"/>
  <c r="R31" i="11"/>
  <c r="Q27" i="11"/>
  <c r="R27" i="11"/>
  <c r="R21" i="11"/>
  <c r="Q21" i="11"/>
  <c r="Q17" i="11"/>
  <c r="R17" i="11"/>
  <c r="H35" i="11"/>
  <c r="I35" i="11"/>
  <c r="C35" i="11"/>
  <c r="D35" i="11"/>
  <c r="O35" i="11" l="1"/>
  <c r="N35" i="11"/>
  <c r="M35" i="11"/>
  <c r="L35" i="11"/>
  <c r="K35" i="11"/>
  <c r="J35" i="11"/>
  <c r="G35" i="11"/>
  <c r="F35" i="11"/>
  <c r="E35" i="11"/>
  <c r="O45" i="11" l="1"/>
  <c r="N45" i="11"/>
  <c r="M45" i="11"/>
  <c r="L45" i="11"/>
  <c r="K45" i="11"/>
  <c r="J45" i="11"/>
  <c r="I45" i="11"/>
  <c r="H45" i="11"/>
  <c r="G45" i="11"/>
  <c r="F45" i="11"/>
  <c r="E45" i="11"/>
  <c r="D45" i="11"/>
  <c r="C45" i="11"/>
  <c r="O59" i="11"/>
  <c r="N59" i="11"/>
  <c r="M59" i="11"/>
  <c r="L59" i="11"/>
  <c r="K59" i="11"/>
  <c r="J59" i="11"/>
  <c r="I59" i="11"/>
  <c r="H59" i="11"/>
  <c r="G59" i="11"/>
  <c r="F59" i="11"/>
  <c r="E59" i="11"/>
  <c r="D59" i="11"/>
  <c r="C59" i="11"/>
  <c r="X59" i="11"/>
  <c r="X42" i="11"/>
  <c r="Q95" i="16" l="1"/>
  <c r="Q93" i="16"/>
  <c r="Q92" i="16"/>
  <c r="Q88" i="16"/>
  <c r="Q87" i="16"/>
  <c r="Q86" i="16"/>
  <c r="Q85" i="16"/>
  <c r="Q81" i="16"/>
  <c r="Q79" i="16"/>
  <c r="Q78" i="16"/>
  <c r="Q74" i="16"/>
  <c r="Q72" i="16"/>
  <c r="Q71" i="16"/>
  <c r="Q67" i="16"/>
  <c r="Q66" i="16"/>
  <c r="Q65" i="16"/>
  <c r="Q64" i="16"/>
  <c r="Q53" i="16"/>
  <c r="Q51" i="16"/>
  <c r="Q50" i="16"/>
  <c r="Q46" i="16"/>
  <c r="Q45" i="16"/>
  <c r="Q43" i="16"/>
  <c r="Q39" i="16"/>
  <c r="Q38" i="16"/>
  <c r="Q36" i="16"/>
  <c r="Q32" i="16"/>
  <c r="Q30" i="16"/>
  <c r="Q29" i="16"/>
  <c r="Q25" i="16"/>
  <c r="Q24" i="16"/>
  <c r="Q23" i="16"/>
  <c r="Q22" i="16"/>
  <c r="Q18" i="16"/>
  <c r="Q16" i="16"/>
  <c r="Q42" i="16" l="1"/>
  <c r="Q28" i="16"/>
  <c r="Q26" i="16"/>
  <c r="Q27" i="16"/>
  <c r="Q41" i="16"/>
  <c r="Q19" i="16"/>
  <c r="Q34" i="16"/>
  <c r="Q82" i="16"/>
  <c r="Q84" i="16"/>
  <c r="Q83" i="16"/>
  <c r="Q20" i="16"/>
  <c r="Q35" i="16"/>
  <c r="Q21" i="16"/>
  <c r="Q33" i="16"/>
  <c r="Q40" i="16"/>
  <c r="X60" i="11" l="1"/>
  <c r="P57" i="11"/>
  <c r="R57" i="11" s="1"/>
  <c r="P55" i="11"/>
  <c r="P59" i="11" s="1"/>
  <c r="R59" i="11" l="1"/>
  <c r="Q55" i="11"/>
  <c r="R55" i="11"/>
  <c r="Q57" i="11"/>
  <c r="S57" i="11"/>
  <c r="S55" i="11"/>
  <c r="C54" i="11" l="1"/>
  <c r="C60" i="11" s="1"/>
  <c r="D54" i="11"/>
  <c r="E54" i="11"/>
  <c r="E60" i="11" s="1"/>
  <c r="F54" i="11"/>
  <c r="F60" i="11" s="1"/>
  <c r="G54" i="11"/>
  <c r="H54" i="11"/>
  <c r="I54" i="11"/>
  <c r="J54" i="11"/>
  <c r="K54" i="11"/>
  <c r="L54" i="11"/>
  <c r="M54" i="11"/>
  <c r="M60" i="11" s="1"/>
  <c r="N54" i="11"/>
  <c r="N60" i="11" s="1"/>
  <c r="O54" i="11"/>
  <c r="O60" i="11" s="1"/>
  <c r="P29" i="11"/>
  <c r="Q29" i="11" l="1"/>
  <c r="R29" i="11"/>
  <c r="S29" i="11"/>
  <c r="G60" i="11"/>
  <c r="D60" i="11"/>
  <c r="H60" i="11"/>
  <c r="L60" i="11"/>
  <c r="J60" i="11"/>
  <c r="I60" i="11"/>
  <c r="K60" i="11"/>
  <c r="P19" i="11" l="1"/>
  <c r="Q19" i="11" s="1"/>
  <c r="P15" i="11"/>
  <c r="R15" i="11" l="1"/>
  <c r="S15" i="11"/>
  <c r="Q15" i="11"/>
  <c r="S19" i="11"/>
  <c r="R19" i="11"/>
  <c r="P48" i="11"/>
  <c r="R48" i="11" s="1"/>
  <c r="V54" i="11" l="1"/>
  <c r="W54" i="11"/>
  <c r="U54" i="11"/>
  <c r="U59" i="11" l="1"/>
  <c r="Q59" i="11" s="1"/>
  <c r="U60" i="11" l="1"/>
  <c r="V42" i="11"/>
  <c r="W42" i="11"/>
  <c r="W45" i="11" l="1"/>
  <c r="V45" i="11"/>
  <c r="U45" i="11"/>
  <c r="P23" i="11" l="1"/>
  <c r="Q23" i="11" s="1"/>
  <c r="P25" i="11"/>
  <c r="P33" i="11"/>
  <c r="P35" i="11" s="1"/>
  <c r="S48" i="11"/>
  <c r="V59" i="11"/>
  <c r="V60" i="11" s="1"/>
  <c r="W59" i="11"/>
  <c r="W60" i="11" s="1"/>
  <c r="S59" i="11" l="1"/>
  <c r="Q25" i="11"/>
  <c r="R25" i="11"/>
  <c r="Q33" i="11"/>
  <c r="R33" i="11"/>
  <c r="S23" i="11"/>
  <c r="R23" i="11"/>
  <c r="S25" i="11"/>
  <c r="Q48" i="11"/>
  <c r="S33" i="11"/>
  <c r="R35" i="11" l="1"/>
  <c r="Q35" i="11"/>
  <c r="S35" i="11"/>
</calcChain>
</file>

<file path=xl/sharedStrings.xml><?xml version="1.0" encoding="utf-8"?>
<sst xmlns="http://schemas.openxmlformats.org/spreadsheetml/2006/main" count="381" uniqueCount="157">
  <si>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</si>
  <si>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</si>
  <si>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</si>
  <si>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</si>
  <si>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</si>
  <si>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</si>
  <si>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</si>
  <si>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</si>
  <si>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</si>
  <si>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</si>
  <si>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</si>
  <si>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</si>
  <si>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</si>
  <si>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</si>
  <si>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</si>
  <si>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</si>
  <si>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</si>
  <si>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</si>
  <si>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</si>
  <si>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</si>
  <si>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</si>
  <si>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</si>
  <si>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</si>
  <si>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</si>
  <si>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</si>
  <si>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</si>
  <si>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</si>
  <si>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</si>
  <si>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</si>
  <si>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</si>
  <si>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</si>
  <si>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</si>
  <si>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</si>
  <si>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</si>
  <si>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</si>
  <si>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</si>
  <si>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</si>
  <si>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</si>
  <si>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</si>
  <si>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</si>
  <si>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</si>
  <si>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</si>
  <si>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</si>
  <si>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</si>
  <si>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</si>
  <si>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</si>
  <si>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</si>
  <si>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</si>
  <si>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</si>
  <si>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</si>
  <si>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</si>
  <si>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(1) : Surfaces issues des estimations précoces de production</t>
  </si>
  <si>
    <t>Evolution des cotations des céréales, marché France métropolitaine, base juillet</t>
  </si>
  <si>
    <t>Evolution des cotations de blé tendre, rendu Rouen (base juillet)</t>
  </si>
  <si>
    <t>juil</t>
  </si>
  <si>
    <t>aout</t>
  </si>
  <si>
    <t>sept</t>
  </si>
  <si>
    <t>oct</t>
  </si>
  <si>
    <t>nov</t>
  </si>
  <si>
    <t>déc</t>
  </si>
  <si>
    <t>janv</t>
  </si>
  <si>
    <t>fév</t>
  </si>
  <si>
    <t>mars</t>
  </si>
  <si>
    <t>avril</t>
  </si>
  <si>
    <t>mai</t>
  </si>
  <si>
    <t>juin</t>
  </si>
  <si>
    <t>Euro/
Tonne</t>
  </si>
  <si>
    <t>Evolution des cotations de maïs, FOB Atlantique (base juillet)</t>
  </si>
  <si>
    <t>Euro/
Tonnes</t>
  </si>
  <si>
    <t>Evolution des cotations de Colza, rendu Rouen</t>
  </si>
  <si>
    <t>Evolution des cotations de Tournesol, rendu Bordeaux</t>
  </si>
  <si>
    <t>Unités : ha, qx/ha, %</t>
  </si>
  <si>
    <t>juillet</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</si>
  <si>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</si>
  <si>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</si>
  <si>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</si>
  <si>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</si>
  <si>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</si>
  <si>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</si>
  <si>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</si>
  <si>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</si>
  <si>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</si>
  <si>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</si>
  <si>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</si>
  <si>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</si>
  <si>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</si>
  <si>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</si>
  <si>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</si>
  <si>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</si>
  <si>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</si>
  <si>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</si>
  <si>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</si>
  <si>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</si>
  <si>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r>
      <t xml:space="preserve"> C</t>
    </r>
    <r>
      <rPr>
        <sz val="9"/>
        <rFont val="Marianne"/>
        <family val="3"/>
      </rPr>
      <t>olza (et navette) d'hiver</t>
    </r>
  </si>
  <si>
    <t>2024-2025</t>
  </si>
  <si>
    <t>source : FranceAgriMer</t>
  </si>
  <si>
    <t>source : Agreste</t>
  </si>
  <si>
    <t>Riz</t>
  </si>
  <si>
    <t xml:space="preserve">(2) : Évolutions des surfaces en % calculées par comparaison aux estimations Agreste de la campagne précédente - SAA </t>
  </si>
  <si>
    <t xml:space="preserve">(3) : Évolutions des surfaces et rendements (respectivement  en % et en Qx/ha) calculés par comparaison aux estimations moyennes des 5 dernières campagnes - Agreste  - SAA </t>
  </si>
  <si>
    <t>Evolution des cotations de blé dur, FOB Port-la-nouvelle (base juillet)</t>
  </si>
  <si>
    <t xml:space="preserve">Unités : ha, qx/ha, % </t>
  </si>
  <si>
    <t>Lozère</t>
  </si>
  <si>
    <t>Pyrénées-Orientales</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</si>
  <si>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</si>
  <si>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</si>
  <si>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</si>
  <si>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</si>
  <si>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</si>
  <si>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rPr>
        <b/>
        <sz val="9"/>
        <rFont val="Marianne"/>
        <family val="3"/>
      </rPr>
      <t xml:space="preserve"> C</t>
    </r>
    <r>
      <rPr>
        <sz val="9"/>
        <rFont val="Marianne"/>
        <family val="3"/>
      </rPr>
      <t>olza (et navette)</t>
    </r>
    <r>
      <rPr>
        <sz val="9"/>
        <color rgb="FFFF0000"/>
        <rFont val="Marianne"/>
        <family val="3"/>
      </rPr>
      <t xml:space="preserve"> hiver</t>
    </r>
  </si>
  <si>
    <r>
      <t>R</t>
    </r>
    <r>
      <rPr>
        <sz val="9"/>
        <color rgb="FF000000"/>
        <rFont val="Marianne"/>
        <family val="3"/>
      </rPr>
      <t>iz</t>
    </r>
  </si>
  <si>
    <t>Sommaire</t>
  </si>
  <si>
    <t>Retour Sommaire</t>
  </si>
  <si>
    <r>
      <t>M</t>
    </r>
    <r>
      <rPr>
        <sz val="9"/>
        <rFont val="Marianne"/>
        <family val="3"/>
      </rPr>
      <t>aïs Grain</t>
    </r>
  </si>
  <si>
    <t>Evol/moyenne quinquennale</t>
  </si>
  <si>
    <t>Evol/moyenne décennale</t>
  </si>
  <si>
    <t>Moyen quinquennal</t>
  </si>
  <si>
    <t>Moyen décennal</t>
  </si>
  <si>
    <t>Total Oléagineux</t>
  </si>
  <si>
    <t>Total Céréales (hors riz)</t>
  </si>
  <si>
    <t>rendement/surface non disponible à ce stade</t>
  </si>
  <si>
    <t>surface non disponible à ce stade</t>
  </si>
  <si>
    <t>SURFACE</t>
  </si>
  <si>
    <r>
      <rPr>
        <sz val="9"/>
        <rFont val="Marianne"/>
        <family val="3"/>
      </rPr>
      <t xml:space="preserve"> </t>
    </r>
    <r>
      <rPr>
        <b/>
        <sz val="9"/>
        <rFont val="Marianne"/>
        <family val="3"/>
      </rPr>
      <t>A</t>
    </r>
    <r>
      <rPr>
        <sz val="9"/>
        <rFont val="Marianne"/>
        <family val="3"/>
      </rPr>
      <t>voine de printemps</t>
    </r>
  </si>
  <si>
    <r>
      <rPr>
        <sz val="9"/>
        <rFont val="Marianne"/>
        <family val="3"/>
      </rPr>
      <t xml:space="preserve"> </t>
    </r>
    <r>
      <rPr>
        <b/>
        <sz val="9"/>
        <rFont val="Marianne"/>
        <family val="3"/>
      </rPr>
      <t>B</t>
    </r>
    <r>
      <rPr>
        <sz val="9"/>
        <rFont val="Marianne"/>
        <family val="3"/>
      </rPr>
      <t>lé tendre  et épeautre</t>
    </r>
  </si>
  <si>
    <r>
      <t xml:space="preserve"> B</t>
    </r>
    <r>
      <rPr>
        <sz val="9"/>
        <rFont val="Marianne"/>
        <family val="3"/>
      </rPr>
      <t xml:space="preserve">lé dur </t>
    </r>
  </si>
  <si>
    <t xml:space="preserve">surface </t>
  </si>
  <si>
    <t xml:space="preserve">(4) : Évolutions des surfaces et rendements (respectivement  en % et en Qx/ha) calculés par comparaison aux estimations moyennes des 10 dernières campagnes - Agreste  - SAA </t>
  </si>
  <si>
    <r>
      <t>Total COP</t>
    </r>
    <r>
      <rPr>
        <b/>
        <i/>
        <sz val="9"/>
        <rFont val="Marianne"/>
        <family val="3"/>
      </rPr>
      <t xml:space="preserve"> (hors maïs fourrage, autres céréales, mélanges et légumes secs</t>
    </r>
    <r>
      <rPr>
        <b/>
        <sz val="9"/>
        <rFont val="Marianne"/>
        <family val="3"/>
      </rPr>
      <t>)</t>
    </r>
  </si>
  <si>
    <t xml:space="preserve">Pour plus de détail, consultez l'information rapide nationale de conjoncture sous agreste </t>
  </si>
  <si>
    <r>
      <t xml:space="preserve">Evolution par rapport à la campagne précédente </t>
    </r>
    <r>
      <rPr>
        <sz val="9"/>
        <color rgb="FF252AFF"/>
        <rFont val="Marianne"/>
        <family val="3"/>
      </rPr>
      <t>(2)</t>
    </r>
  </si>
  <si>
    <t>Ecart par rapport à la moyenne quinquennale (3)</t>
  </si>
  <si>
    <t>Ecart par rapport à la moyenne décennale (4)</t>
  </si>
  <si>
    <t>Ecart/moyenne quinquennale</t>
  </si>
  <si>
    <t>Ecart/moyenne décennale</t>
  </si>
  <si>
    <t>Cotations des céréales</t>
  </si>
  <si>
    <t>Cotations  des oléoproteagineux</t>
  </si>
  <si>
    <t>Calendrier des estimations précoces de production</t>
  </si>
  <si>
    <r>
      <t xml:space="preserve">Grandes cultures : estimations des surfaces et rendements au </t>
    </r>
    <r>
      <rPr>
        <b/>
        <u/>
        <sz val="11"/>
        <color rgb="FF000000"/>
        <rFont val="Marianne"/>
        <family val="3"/>
      </rPr>
      <t>1</t>
    </r>
    <r>
      <rPr>
        <b/>
        <u/>
        <vertAlign val="superscript"/>
        <sz val="11"/>
        <color rgb="FF000000"/>
        <rFont val="Marianne"/>
        <family val="3"/>
      </rPr>
      <t>er</t>
    </r>
    <r>
      <rPr>
        <b/>
        <u/>
        <sz val="11"/>
        <color rgb="FF000000"/>
        <rFont val="Marianne"/>
        <family val="3"/>
      </rPr>
      <t xml:space="preserve"> avril 2026</t>
    </r>
  </si>
  <si>
    <t>(5) : SAA 2024 définitive</t>
  </si>
  <si>
    <t>Estimation des surfaces et de leurs écarts aux moyennes pour les principales cultures : blé tendre, blé dur, orge, maïs, sorgho, colza, tournesol, soja</t>
  </si>
  <si>
    <t>(5) : SAA 2024 Définitive</t>
  </si>
  <si>
    <t>Campagne de production 2026 (estimations précoces de production)</t>
  </si>
  <si>
    <t>Estimation 2026</t>
  </si>
  <si>
    <t>2025 (1)</t>
  </si>
  <si>
    <t>Evol/2025</t>
  </si>
  <si>
    <t>(1) : SAA 2025 Provisoire</t>
  </si>
  <si>
    <t>Grandes cultures : SAA 2025</t>
  </si>
  <si>
    <t>Agreste - SAA provisoire</t>
  </si>
  <si>
    <t xml:space="preserve">Bassin Languedoc-Roussillon </t>
  </si>
  <si>
    <t>Estimations des surfaces et rendements campagne 2025/2026</t>
  </si>
  <si>
    <t>Estimations des surfaces campagne 2025/2026</t>
  </si>
  <si>
    <t>Moyenne 2021-2025 Occitanie quinquennale</t>
  </si>
  <si>
    <t>Moyenne 2016-2025 Occitanie décennale</t>
  </si>
  <si>
    <t>Moyenne 2020-2024</t>
  </si>
  <si>
    <t>2025-2026</t>
  </si>
  <si>
    <t>Evol.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</si>
</sst>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quot;  &quot;"/>
    <numFmt numFmtId="166" formatCode="0.0"/>
    <numFmt numFmtId="167" formatCode="#.0"/>
    <numFmt numFmtId="168" formatCode="* #,##0\ ;* \(#,##0\);* &quot;- &quot;;@\ "/>
    <numFmt numFmtId="169" formatCode="#,##0.00\ [$€-40C];[Red]\-#,##0.00\ [$€-40C]"/>
    <numFmt numFmtId="170" formatCode="_-* #,##0\ _€_-;\-* #,##0\ _€_-;_-* &quot;-&quot;??\ _€_-;_-@_-"/>
    <numFmt numFmtId="171" formatCode="mm/dd/yyyy\ hh:mm:ss"/>
  </numFmts>
  <fonts count="88">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sz val="12"/>
      <name val="Arial"/>
      <family val="2"/>
    </font>
    <font>
      <sz val="8"/>
      <name val="Arial"/>
      <family val="2"/>
    </font>
    <font>
      <sz val="10"/>
      <color theme="1"/>
      <name val="Arial"/>
      <family val="2"/>
    </font>
    <font>
      <b/>
      <sz val="10"/>
      <name val="Arial"/>
      <family val="2"/>
    </font>
    <font>
      <sz val="11"/>
      <color indexed="48"/>
      <name val="Arial"/>
      <family val="2"/>
    </font>
    <font>
      <sz val="11"/>
      <color indexed="30"/>
      <name val="Arial"/>
      <family val="2"/>
    </font>
    <font>
      <sz val="8"/>
      <color theme="1"/>
      <name val="Arial"/>
      <family val="2"/>
    </font>
    <font>
      <sz val="7.5"/>
      <color theme="1"/>
      <name val="Marianne"/>
      <family val="3"/>
    </font>
    <font>
      <sz val="11"/>
      <color theme="1"/>
      <name val="Arial"/>
      <family val="2"/>
    </font>
    <font>
      <b/>
      <sz val="9"/>
      <color theme="1"/>
      <name val="Arial"/>
      <family val="2"/>
    </font>
    <font>
      <sz val="10"/>
      <name val="Calibri Light"/>
      <family val="2"/>
    </font>
    <font>
      <sz val="8"/>
      <name val="Calibri Light"/>
      <family val="2"/>
    </font>
    <font>
      <b/>
      <sz val="8"/>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0"/>
      <color rgb="FF000000"/>
      <name val="Arial"/>
      <family val="2"/>
    </font>
    <font>
      <sz val="11"/>
      <name val="Marianne"/>
      <family val="3"/>
    </font>
    <font>
      <u/>
      <sz val="10"/>
      <color theme="10"/>
      <name val="Arial"/>
      <family val="2"/>
    </font>
    <font>
      <sz val="12"/>
      <name val="Marianne"/>
      <family val="3"/>
    </font>
    <font>
      <sz val="8"/>
      <name val="Marianne"/>
      <family val="3"/>
    </font>
    <font>
      <sz val="8"/>
      <color theme="1"/>
      <name val="Marianne"/>
      <family val="3"/>
    </font>
    <font>
      <sz val="10"/>
      <color theme="1"/>
      <name val="Marianne"/>
      <family val="3"/>
    </font>
    <font>
      <b/>
      <sz val="11"/>
      <color theme="1"/>
      <name val="Marianne"/>
      <family val="3"/>
    </font>
    <font>
      <sz val="10"/>
      <name val="Marianne"/>
      <family val="3"/>
    </font>
    <font>
      <b/>
      <sz val="8"/>
      <color theme="1"/>
      <name val="Marianne"/>
      <family val="3"/>
    </font>
    <font>
      <sz val="12"/>
      <color theme="1"/>
      <name val="Marianne"/>
      <family val="3"/>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b/>
      <sz val="9"/>
      <color rgb="FF0000FF"/>
      <name val="Marianne"/>
      <family val="3"/>
    </font>
    <font>
      <i/>
      <sz val="9"/>
      <color rgb="FF000000"/>
      <name val="Marianne"/>
      <family val="3"/>
    </font>
    <font>
      <i/>
      <sz val="9"/>
      <color rgb="FF3366FF"/>
      <name val="Marianne"/>
      <family val="3"/>
    </font>
    <font>
      <b/>
      <i/>
      <sz val="9"/>
      <color rgb="FF0000FF"/>
      <name val="Marianne"/>
      <family val="3"/>
    </font>
    <font>
      <i/>
      <sz val="9"/>
      <color rgb="FF0000FF"/>
      <name val="Marianne"/>
      <family val="3"/>
    </font>
    <font>
      <b/>
      <sz val="10"/>
      <name val="Marianne"/>
      <family val="3"/>
    </font>
    <font>
      <sz val="10"/>
      <color rgb="FF000000"/>
      <name val="Arial"/>
      <family val="2"/>
    </font>
    <font>
      <sz val="10"/>
      <color indexed="39"/>
      <name val="Arial"/>
      <family val="2"/>
    </font>
    <font>
      <b/>
      <i/>
      <sz val="9"/>
      <color rgb="FFFF0000"/>
      <name val="Marianne"/>
      <family val="3"/>
    </font>
    <font>
      <i/>
      <sz val="9"/>
      <color rgb="FFFF0000"/>
      <name val="Marianne"/>
      <family val="3"/>
    </font>
    <font>
      <sz val="9"/>
      <color rgb="FF3366FF"/>
      <name val="Marianne"/>
      <family val="3"/>
    </font>
    <font>
      <b/>
      <i/>
      <sz val="9"/>
      <color rgb="FF0000FF"/>
      <name val="Arial1"/>
    </font>
    <font>
      <u/>
      <sz val="11"/>
      <color rgb="FF000000"/>
      <name val="Marianne"/>
      <family val="3"/>
    </font>
    <font>
      <sz val="9"/>
      <color rgb="FFFF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i/>
      <sz val="9"/>
      <name val="Marianne"/>
      <family val="3"/>
    </font>
    <font>
      <b/>
      <sz val="10"/>
      <color rgb="FFFF0000"/>
      <name val="Arial"/>
      <family val="2"/>
    </font>
    <font>
      <b/>
      <sz val="9"/>
      <color theme="1"/>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10"/>
      <color rgb="FF000000"/>
      <name val="Arial"/>
      <family val="2"/>
    </font>
    <font>
      <b/>
      <u/>
      <vertAlign val="superscript"/>
      <sz val="11"/>
      <color rgb="FF000000"/>
      <name val="Marianne"/>
      <family val="3"/>
    </font>
    <font>
      <sz val="7.5"/>
      <name val="Marianne"/>
      <family val="3"/>
    </font>
    <font>
      <sz val="8"/>
      <color indexed="8"/>
      <name val="Arial"/>
      <family val="2"/>
    </font>
  </fonts>
  <fills count="33">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8" tint="0.79998168889431442"/>
        <bgColor indexed="64"/>
      </patternFill>
    </fill>
    <fill>
      <patternFill patternType="solid">
        <fgColor theme="0"/>
        <bgColor indexed="26"/>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2"/>
        <bgColor rgb="FFCCFFFF"/>
      </patternFill>
    </fill>
    <fill>
      <patternFill patternType="solid">
        <fgColor theme="2"/>
        <bgColor indexed="64"/>
      </patternFill>
    </fill>
    <fill>
      <patternFill patternType="lightUp"/>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0"/>
        <bgColor rgb="FFCCFFFF"/>
      </patternFill>
    </fill>
    <fill>
      <patternFill patternType="lightUp">
        <fgColor auto="1"/>
        <bgColor theme="0"/>
      </patternFill>
    </fill>
    <fill>
      <patternFill patternType="lightUp">
        <bgColor theme="0"/>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indexed="22"/>
      </patternFill>
    </fill>
    <fill>
      <patternFill patternType="lightDown">
        <fgColor theme="7" tint="-0.24994659260841701"/>
        <bgColor theme="7" tint="0.59999389629810485"/>
      </patternFill>
    </fill>
  </fills>
  <borders count="115">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right/>
      <top/>
      <bottom style="thin">
        <color indexed="21"/>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style="hair">
        <color indexed="64"/>
      </right>
      <top style="mediumDashed">
        <color indexed="64"/>
      </top>
      <bottom style="dotted">
        <color indexed="64"/>
      </bottom>
      <diagonal/>
    </border>
    <border>
      <left/>
      <right style="hair">
        <color indexed="64"/>
      </right>
      <top style="mediumDashed">
        <color indexed="64"/>
      </top>
      <bottom style="dotted">
        <color indexed="64"/>
      </bottom>
      <diagonal/>
    </border>
    <border>
      <left/>
      <right style="hair">
        <color auto="1"/>
      </right>
      <top style="dotted">
        <color indexed="64"/>
      </top>
      <bottom style="mediumDashed">
        <color indexed="64"/>
      </bottom>
      <diagonal/>
    </border>
    <border>
      <left style="medium">
        <color auto="1"/>
      </left>
      <right style="medium">
        <color auto="1"/>
      </right>
      <top style="medium">
        <color auto="1"/>
      </top>
      <bottom style="medium">
        <color auto="1"/>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hair">
        <color indexed="64"/>
      </left>
      <right style="medium">
        <color auto="1"/>
      </right>
      <top style="medium">
        <color auto="1"/>
      </top>
      <bottom style="medium">
        <color auto="1"/>
      </bottom>
      <diagonal/>
    </border>
    <border>
      <left style="hair">
        <color auto="1"/>
      </left>
      <right/>
      <top style="dotted">
        <color indexed="64"/>
      </top>
      <bottom/>
      <diagonal/>
    </border>
    <border>
      <left/>
      <right style="hair">
        <color auto="1"/>
      </right>
      <top style="dotted">
        <color indexed="64"/>
      </top>
      <bottom/>
      <diagonal/>
    </border>
    <border>
      <left style="medium">
        <color auto="1"/>
      </left>
      <right style="hair">
        <color indexed="64"/>
      </right>
      <top style="medium">
        <color auto="1"/>
      </top>
      <bottom style="medium">
        <color auto="1"/>
      </bottom>
      <diagonal/>
    </border>
    <border>
      <left/>
      <right style="hair">
        <color indexed="64"/>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medium">
        <color indexed="64"/>
      </left>
      <right style="hair">
        <color indexed="64"/>
      </right>
      <top style="dotted">
        <color indexed="64"/>
      </top>
      <bottom style="mediumDashed">
        <color indexed="64"/>
      </bottom>
      <diagonal/>
    </border>
    <border>
      <left style="hair">
        <color indexed="64"/>
      </left>
      <right style="medium">
        <color indexed="64"/>
      </right>
      <top style="dotted">
        <color indexed="64"/>
      </top>
      <bottom style="mediumDashed">
        <color indexed="64"/>
      </bottom>
      <diagonal/>
    </border>
    <border>
      <left style="medium">
        <color indexed="64"/>
      </left>
      <right style="hair">
        <color indexed="64"/>
      </right>
      <top style="mediumDashed">
        <color indexed="64"/>
      </top>
      <bottom style="dotted">
        <color indexed="64"/>
      </bottom>
      <diagonal/>
    </border>
    <border>
      <left style="hair">
        <color indexed="64"/>
      </left>
      <right style="medium">
        <color indexed="64"/>
      </right>
      <top style="mediumDashed">
        <color indexed="64"/>
      </top>
      <bottom style="dotted">
        <color indexed="64"/>
      </bottom>
      <diagonal/>
    </border>
    <border>
      <left style="medium">
        <color indexed="64"/>
      </left>
      <right style="hair">
        <color indexed="64"/>
      </right>
      <top style="dotted">
        <color indexed="64"/>
      </top>
      <bottom/>
      <diagonal/>
    </border>
    <border>
      <left style="hair">
        <color indexed="64"/>
      </left>
      <right style="medium">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right style="hair">
        <color auto="1"/>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Dashed">
        <color indexed="64"/>
      </bottom>
      <diagonal/>
    </border>
    <border>
      <left style="dotted">
        <color indexed="64"/>
      </left>
      <right style="dotted">
        <color indexed="64"/>
      </right>
      <top style="mediumDash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auto="1"/>
      </top>
      <bottom style="dotted">
        <color indexed="64"/>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dotted">
        <color indexed="64"/>
      </left>
      <right style="medium">
        <color indexed="64"/>
      </right>
      <top style="dotted">
        <color indexed="64"/>
      </top>
      <bottom style="mediumDashed">
        <color indexed="64"/>
      </bottom>
      <diagonal/>
    </border>
    <border>
      <left style="medium">
        <color indexed="64"/>
      </left>
      <right style="dotted">
        <color indexed="64"/>
      </right>
      <top style="mediumDashed">
        <color indexed="64"/>
      </top>
      <bottom style="dotted">
        <color indexed="64"/>
      </bottom>
      <diagonal/>
    </border>
    <border>
      <left style="dotted">
        <color indexed="64"/>
      </left>
      <right style="medium">
        <color indexed="64"/>
      </right>
      <top style="mediumDash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auto="1"/>
      </top>
      <bottom style="dotted">
        <color indexed="64"/>
      </bottom>
      <diagonal/>
    </border>
    <border>
      <left style="dotted">
        <color indexed="64"/>
      </left>
      <right style="medium">
        <color indexed="64"/>
      </right>
      <top style="medium">
        <color auto="1"/>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DashDot">
        <color indexed="64"/>
      </top>
      <bottom style="dotted">
        <color indexed="64"/>
      </bottom>
      <diagonal/>
    </border>
    <border>
      <left style="medium">
        <color indexed="64"/>
      </left>
      <right style="dotted">
        <color indexed="64"/>
      </right>
      <top style="mediumDashDot">
        <color indexed="64"/>
      </top>
      <bottom style="dotted">
        <color indexed="64"/>
      </bottom>
      <diagonal/>
    </border>
    <border>
      <left style="dotted">
        <color indexed="64"/>
      </left>
      <right style="dotted">
        <color indexed="64"/>
      </right>
      <top style="mediumDashDot">
        <color indexed="64"/>
      </top>
      <bottom style="dotted">
        <color indexed="64"/>
      </bottom>
      <diagonal/>
    </border>
    <border>
      <left style="dotted">
        <color indexed="64"/>
      </left>
      <right style="medium">
        <color indexed="64"/>
      </right>
      <top style="mediumDashDot">
        <color indexed="64"/>
      </top>
      <bottom style="dotted">
        <color indexed="64"/>
      </bottom>
      <diagonal/>
    </border>
    <border>
      <left style="hair">
        <color auto="1"/>
      </left>
      <right/>
      <top style="dotted">
        <color indexed="64"/>
      </top>
      <bottom style="mediumDashDot">
        <color indexed="64"/>
      </bottom>
      <diagonal/>
    </border>
    <border>
      <left style="medium">
        <color indexed="64"/>
      </left>
      <right style="dotted">
        <color indexed="64"/>
      </right>
      <top style="dotted">
        <color indexed="64"/>
      </top>
      <bottom style="mediumDashDot">
        <color indexed="64"/>
      </bottom>
      <diagonal/>
    </border>
    <border>
      <left style="dotted">
        <color indexed="64"/>
      </left>
      <right style="dotted">
        <color indexed="64"/>
      </right>
      <top style="dotted">
        <color indexed="64"/>
      </top>
      <bottom style="mediumDashDot">
        <color indexed="64"/>
      </bottom>
      <diagonal/>
    </border>
    <border>
      <left style="dotted">
        <color indexed="64"/>
      </left>
      <right style="medium">
        <color indexed="64"/>
      </right>
      <top style="dotted">
        <color indexed="64"/>
      </top>
      <bottom style="mediumDashDot">
        <color indexed="64"/>
      </bottom>
      <diagonal/>
    </border>
    <border>
      <left style="hair">
        <color indexed="64"/>
      </left>
      <right/>
      <top style="medium">
        <color indexed="64"/>
      </top>
      <bottom style="dotted">
        <color indexed="64"/>
      </bottom>
      <diagonal/>
    </border>
    <border>
      <left style="dotted">
        <color auto="1"/>
      </left>
      <right style="dotted">
        <color auto="1"/>
      </right>
      <top style="dotted">
        <color auto="1"/>
      </top>
      <bottom style="dotted">
        <color auto="1"/>
      </bottom>
      <diagonal/>
    </border>
    <border>
      <left style="medium">
        <color indexed="64"/>
      </left>
      <right style="dashed">
        <color auto="1"/>
      </right>
      <top style="medium">
        <color indexed="64"/>
      </top>
      <bottom style="medium">
        <color indexed="64"/>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indexed="64"/>
      </left>
      <right/>
      <top style="medium">
        <color auto="1"/>
      </top>
      <bottom style="medium">
        <color auto="1"/>
      </bottom>
      <diagonal/>
    </border>
    <border>
      <left style="dotted">
        <color auto="1"/>
      </left>
      <right/>
      <top style="dotted">
        <color auto="1"/>
      </top>
      <bottom style="dotted">
        <color auto="1"/>
      </bottom>
      <diagonal/>
    </border>
    <border>
      <left style="dotted">
        <color indexed="64"/>
      </left>
      <right/>
      <top style="dotted">
        <color indexed="64"/>
      </top>
      <bottom style="mediumDashDot">
        <color indexed="64"/>
      </bottom>
      <diagonal/>
    </border>
    <border>
      <left style="dotted">
        <color indexed="64"/>
      </left>
      <right/>
      <top style="mediumDashDot">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indexed="64"/>
      </top>
      <bottom style="mediumDashDot">
        <color indexed="64"/>
      </bottom>
      <diagonal/>
    </border>
    <border>
      <left style="medium">
        <color indexed="64"/>
      </left>
      <right style="medium">
        <color indexed="64"/>
      </right>
      <top style="mediumDashDot">
        <color indexed="64"/>
      </top>
      <bottom style="dotted">
        <color indexed="64"/>
      </bottom>
      <diagonal/>
    </border>
    <border>
      <left/>
      <right/>
      <top style="dotted">
        <color indexed="64"/>
      </top>
      <bottom style="mediumDashed">
        <color indexed="64"/>
      </bottom>
      <diagonal/>
    </border>
    <border>
      <left style="hair">
        <color indexed="64"/>
      </left>
      <right/>
      <top style="mediumDashed">
        <color indexed="64"/>
      </top>
      <bottom style="dotted">
        <color indexed="64"/>
      </bottom>
      <diagonal/>
    </border>
    <border>
      <left/>
      <right/>
      <top style="mediumDashed">
        <color indexed="64"/>
      </top>
      <bottom style="dotted">
        <color indexed="64"/>
      </bottom>
      <diagonal/>
    </border>
    <border>
      <left/>
      <right/>
      <top style="dotted">
        <color indexed="64"/>
      </top>
      <bottom style="medium">
        <color indexed="64"/>
      </bottom>
      <diagonal/>
    </border>
    <border>
      <left style="hair">
        <color indexed="64"/>
      </left>
      <right style="hair">
        <color indexed="64"/>
      </right>
      <top style="medium">
        <color auto="1"/>
      </top>
      <bottom style="medium">
        <color auto="1"/>
      </bottom>
      <diagonal/>
    </border>
  </borders>
  <cellStyleXfs count="45">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27" fillId="0" borderId="0" applyFont="0" applyFill="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4" borderId="0" applyNumberFormat="0" applyBorder="0" applyAlignment="0" applyProtection="0"/>
    <xf numFmtId="0" fontId="30" fillId="16" borderId="19" applyNumberFormat="0" applyAlignment="0" applyProtection="0"/>
    <xf numFmtId="168" fontId="13" fillId="0" borderId="0" applyFill="0" applyBorder="0" applyAlignment="0" applyProtection="0"/>
    <xf numFmtId="0" fontId="13" fillId="17" borderId="20" applyNumberFormat="0" applyAlignment="0" applyProtection="0"/>
    <xf numFmtId="168" fontId="13" fillId="0" borderId="0" applyFill="0" applyBorder="0" applyAlignment="0" applyProtection="0"/>
    <xf numFmtId="0" fontId="13" fillId="0" borderId="0" applyNumberFormat="0" applyFill="0" applyBorder="0" applyProtection="0">
      <alignment horizontal="center"/>
    </xf>
    <xf numFmtId="0" fontId="31" fillId="11" borderId="19" applyNumberFormat="0" applyAlignment="0" applyProtection="0"/>
    <xf numFmtId="0" fontId="37" fillId="0" borderId="0" applyNumberFormat="0" applyFill="0" applyBorder="0" applyAlignment="0" applyProtection="0"/>
    <xf numFmtId="164" fontId="13" fillId="0" borderId="0" applyFill="0" applyBorder="0" applyAlignment="0" applyProtection="0"/>
    <xf numFmtId="164" fontId="13" fillId="0" borderId="0" applyFont="0" applyFill="0" applyBorder="0" applyAlignment="0" applyProtection="0"/>
    <xf numFmtId="0" fontId="32" fillId="0" borderId="0"/>
    <xf numFmtId="9" fontId="13" fillId="0" borderId="0" applyFont="0" applyFill="0" applyBorder="0" applyAlignment="0" applyProtection="0"/>
    <xf numFmtId="0" fontId="33" fillId="0" borderId="0" applyNumberFormat="0" applyFill="0" applyBorder="0" applyAlignment="0" applyProtection="0"/>
    <xf numFmtId="169" fontId="33" fillId="0" borderId="0" applyFill="0" applyBorder="0" applyAlignment="0" applyProtection="0"/>
    <xf numFmtId="0" fontId="34" fillId="16" borderId="2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3" fillId="0" borderId="0" applyNumberFormat="0" applyFill="0" applyBorder="0" applyProtection="0">
      <alignment horizontal="center" textRotation="90"/>
    </xf>
    <xf numFmtId="164" fontId="41" fillId="0" borderId="0" applyFont="0" applyFill="0" applyBorder="0" applyAlignment="0" applyProtection="0"/>
    <xf numFmtId="0" fontId="27" fillId="0" borderId="0">
      <protection locked="0"/>
    </xf>
    <xf numFmtId="0" fontId="43" fillId="0" borderId="0" applyNumberFormat="0" applyFill="0" applyBorder="0" applyAlignment="0" applyProtection="0">
      <protection locked="0"/>
    </xf>
    <xf numFmtId="9" fontId="27" fillId="0" borderId="0" applyFont="0" applyFill="0" applyBorder="0" applyAlignment="0" applyProtection="0"/>
    <xf numFmtId="164" fontId="27" fillId="0" borderId="0" applyFont="0" applyFill="0" applyBorder="0" applyAlignment="0" applyProtection="0"/>
    <xf numFmtId="0" fontId="64" fillId="0" borderId="0">
      <protection locked="0"/>
    </xf>
    <xf numFmtId="0" fontId="84" fillId="31" borderId="0">
      <alignment wrapText="1"/>
    </xf>
    <xf numFmtId="0" fontId="84" fillId="0" borderId="0">
      <alignment wrapText="1"/>
    </xf>
    <xf numFmtId="0" fontId="84" fillId="0" borderId="0">
      <alignment wrapText="1"/>
    </xf>
    <xf numFmtId="0" fontId="84" fillId="0" borderId="0">
      <alignment wrapText="1"/>
    </xf>
    <xf numFmtId="171" fontId="84" fillId="0" borderId="0">
      <alignment wrapText="1"/>
    </xf>
    <xf numFmtId="164" fontId="13" fillId="0" borderId="0" applyFill="0" applyBorder="0" applyAlignment="0" applyProtection="0"/>
    <xf numFmtId="164" fontId="13" fillId="0" borderId="0" applyFont="0" applyFill="0" applyBorder="0" applyAlignment="0" applyProtection="0"/>
    <xf numFmtId="164" fontId="27" fillId="0" borderId="0" applyFont="0" applyFill="0" applyBorder="0" applyAlignment="0" applyProtection="0"/>
    <xf numFmtId="0" fontId="27" fillId="0" borderId="0">
      <protection locked="0"/>
    </xf>
  </cellStyleXfs>
  <cellXfs count="414">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0" fontId="17" fillId="0" borderId="0" xfId="2" applyFont="1" applyFill="1"/>
    <xf numFmtId="9" fontId="21" fillId="0" borderId="10" xfId="1" applyFont="1" applyFill="1" applyBorder="1" applyAlignment="1">
      <alignment horizontal="right" vertical="center" wrapText="1"/>
    </xf>
    <xf numFmtId="9" fontId="21" fillId="0" borderId="12" xfId="1" applyFont="1" applyFill="1" applyBorder="1" applyAlignment="1">
      <alignment horizontal="right" vertical="center" wrapText="1"/>
    </xf>
    <xf numFmtId="0" fontId="24" fillId="8" borderId="0" xfId="2" applyFont="1" applyFill="1"/>
    <xf numFmtId="9" fontId="21" fillId="0" borderId="16" xfId="1" applyFont="1" applyFill="1" applyBorder="1" applyAlignment="1">
      <alignment horizontal="right" vertical="center" wrapText="1"/>
    </xf>
    <xf numFmtId="9" fontId="21" fillId="0" borderId="18" xfId="1" applyFont="1" applyFill="1" applyBorder="1" applyAlignment="1">
      <alignment horizontal="right" vertical="center" wrapText="1"/>
    </xf>
    <xf numFmtId="0" fontId="13" fillId="0" borderId="0" xfId="2"/>
    <xf numFmtId="49" fontId="39" fillId="0" borderId="0" xfId="2" applyNumberFormat="1" applyFont="1" applyFill="1" applyBorder="1" applyAlignment="1">
      <alignment horizontal="left" vertical="center"/>
    </xf>
    <xf numFmtId="0" fontId="38" fillId="0" borderId="0" xfId="2" applyFont="1" applyFill="1" applyAlignment="1"/>
    <xf numFmtId="0" fontId="17" fillId="0" borderId="0" xfId="2" applyFont="1" applyFill="1" applyAlignment="1"/>
    <xf numFmtId="0" fontId="13" fillId="0" borderId="0" xfId="2" applyFill="1"/>
    <xf numFmtId="0" fontId="40" fillId="0" borderId="0" xfId="2" applyFont="1" applyFill="1" applyAlignment="1"/>
    <xf numFmtId="165" fontId="13" fillId="0" borderId="0" xfId="2" applyNumberFormat="1"/>
    <xf numFmtId="0" fontId="27" fillId="0" borderId="0" xfId="31">
      <protection locked="0"/>
    </xf>
    <xf numFmtId="0" fontId="49" fillId="7" borderId="0" xfId="2" applyFont="1" applyFill="1"/>
    <xf numFmtId="0" fontId="49" fillId="8" borderId="0" xfId="2" applyFont="1" applyFill="1"/>
    <xf numFmtId="0" fontId="9" fillId="0" borderId="0" xfId="31" applyFont="1" applyFill="1" applyBorder="1" applyAlignment="1">
      <alignment vertical="center"/>
      <protection locked="0"/>
    </xf>
    <xf numFmtId="170" fontId="10" fillId="0" borderId="0" xfId="30" applyNumberFormat="1" applyFont="1" applyFill="1" applyBorder="1" applyAlignment="1" applyProtection="1">
      <alignment horizontal="right" vertical="center"/>
      <protection locked="0"/>
    </xf>
    <xf numFmtId="170" fontId="11" fillId="0" borderId="0" xfId="30" applyNumberFormat="1" applyFont="1" applyFill="1" applyBorder="1" applyAlignment="1" applyProtection="1">
      <alignment horizontal="right" vertical="center"/>
      <protection locked="0"/>
    </xf>
    <xf numFmtId="0" fontId="27" fillId="0" borderId="23" xfId="31" applyFont="1" applyBorder="1" applyAlignment="1">
      <alignment horizontal="center" vertical="center" wrapText="1" shrinkToFit="1"/>
      <protection locked="0"/>
    </xf>
    <xf numFmtId="0" fontId="42" fillId="0" borderId="0" xfId="2" applyFont="1" applyFill="1" applyBorder="1" applyAlignment="1">
      <alignment horizontal="left" vertical="center"/>
    </xf>
    <xf numFmtId="0" fontId="42" fillId="0" borderId="0" xfId="2" applyFont="1"/>
    <xf numFmtId="3" fontId="53" fillId="0" borderId="22" xfId="31" applyNumberFormat="1" applyFont="1" applyBorder="1">
      <protection locked="0"/>
    </xf>
    <xf numFmtId="3" fontId="52" fillId="0" borderId="22" xfId="31" applyNumberFormat="1" applyFont="1" applyBorder="1">
      <protection locked="0"/>
    </xf>
    <xf numFmtId="3" fontId="52" fillId="4" borderId="22" xfId="31" applyNumberFormat="1" applyFont="1" applyFill="1" applyBorder="1">
      <protection locked="0"/>
    </xf>
    <xf numFmtId="9" fontId="20" fillId="0" borderId="0" xfId="4" applyFont="1" applyFill="1" applyAlignment="1">
      <alignment horizontal="left"/>
    </xf>
    <xf numFmtId="9" fontId="16" fillId="0" borderId="0" xfId="4" applyFont="1" applyFill="1" applyAlignment="1">
      <alignment horizontal="left"/>
    </xf>
    <xf numFmtId="9" fontId="24" fillId="8" borderId="0" xfId="4" applyFont="1" applyFill="1"/>
    <xf numFmtId="0" fontId="7" fillId="0" borderId="0" xfId="0" applyFont="1" applyBorder="1" applyAlignment="1">
      <protection locked="0"/>
    </xf>
    <xf numFmtId="0" fontId="13" fillId="0" borderId="0" xfId="2" applyFont="1" applyFill="1" applyBorder="1" applyAlignment="1"/>
    <xf numFmtId="0" fontId="13" fillId="0" borderId="0" xfId="2" applyFill="1" applyBorder="1"/>
    <xf numFmtId="0" fontId="53" fillId="0" borderId="8" xfId="31" applyFont="1" applyBorder="1" applyAlignment="1">
      <alignment horizontal="center" vertical="center" wrapText="1" shrinkToFit="1"/>
      <protection locked="0"/>
    </xf>
    <xf numFmtId="0" fontId="52" fillId="0" borderId="8" xfId="31" applyFont="1" applyBorder="1" applyAlignment="1">
      <alignment horizontal="center" vertical="center" wrapText="1" shrinkToFit="1"/>
      <protection locked="0"/>
    </xf>
    <xf numFmtId="0" fontId="52" fillId="0" borderId="7" xfId="31" applyFont="1" applyBorder="1" applyAlignment="1">
      <alignment horizontal="center" vertical="center" wrapText="1" shrinkToFit="1"/>
      <protection locked="0"/>
    </xf>
    <xf numFmtId="0" fontId="40" fillId="0" borderId="24" xfId="2" applyFont="1" applyFill="1" applyBorder="1" applyAlignment="1"/>
    <xf numFmtId="0" fontId="13" fillId="0" borderId="24" xfId="2" applyBorder="1"/>
    <xf numFmtId="0" fontId="13" fillId="0" borderId="26" xfId="2" applyBorder="1"/>
    <xf numFmtId="0" fontId="13" fillId="0" borderId="27" xfId="2" applyBorder="1"/>
    <xf numFmtId="0" fontId="13" fillId="0" borderId="0" xfId="2" applyBorder="1"/>
    <xf numFmtId="0" fontId="13" fillId="0" borderId="28" xfId="2" applyBorder="1"/>
    <xf numFmtId="0" fontId="63" fillId="0" borderId="30" xfId="2" applyFont="1" applyBorder="1" applyAlignment="1">
      <alignment vertical="center"/>
    </xf>
    <xf numFmtId="0" fontId="63" fillId="0" borderId="31" xfId="2" applyFont="1" applyBorder="1" applyAlignment="1">
      <alignment vertical="center"/>
    </xf>
    <xf numFmtId="0" fontId="63" fillId="0" borderId="29" xfId="2" applyFont="1" applyBorder="1" applyAlignment="1">
      <alignment vertical="center"/>
    </xf>
    <xf numFmtId="9" fontId="13" fillId="0" borderId="0" xfId="4" applyFont="1"/>
    <xf numFmtId="3" fontId="13" fillId="0" borderId="0" xfId="2" applyNumberFormat="1"/>
    <xf numFmtId="9" fontId="10" fillId="0" borderId="0" xfId="33" applyFont="1" applyFill="1" applyBorder="1" applyAlignment="1" applyProtection="1">
      <alignment horizontal="right" vertical="center"/>
      <protection locked="0"/>
    </xf>
    <xf numFmtId="170" fontId="12" fillId="0" borderId="0" xfId="34" applyNumberFormat="1" applyFont="1" applyFill="1" applyBorder="1" applyAlignment="1" applyProtection="1">
      <alignment horizontal="right" vertical="center"/>
      <protection locked="0"/>
    </xf>
    <xf numFmtId="170" fontId="11" fillId="0" borderId="0" xfId="34" applyNumberFormat="1" applyFont="1" applyFill="1" applyBorder="1" applyAlignment="1" applyProtection="1">
      <alignment horizontal="right" vertical="center"/>
      <protection locked="0"/>
    </xf>
    <xf numFmtId="170" fontId="10" fillId="0" borderId="0" xfId="34" applyNumberFormat="1" applyFont="1" applyFill="1" applyBorder="1" applyAlignment="1" applyProtection="1">
      <alignment horizontal="right" vertical="center"/>
      <protection locked="0"/>
    </xf>
    <xf numFmtId="9" fontId="27" fillId="0" borderId="0" xfId="33" applyProtection="1">
      <protection locked="0"/>
    </xf>
    <xf numFmtId="3" fontId="59" fillId="0" borderId="0" xfId="34" applyNumberFormat="1" applyFont="1" applyFill="1" applyBorder="1" applyAlignment="1" applyProtection="1">
      <alignment horizontal="right" vertical="center"/>
      <protection locked="0"/>
    </xf>
    <xf numFmtId="0" fontId="8" fillId="0" borderId="0" xfId="35" applyFont="1" applyBorder="1" applyAlignment="1">
      <alignment vertical="center"/>
      <protection locked="0"/>
    </xf>
    <xf numFmtId="0" fontId="7" fillId="0" borderId="0" xfId="35" applyFont="1" applyBorder="1" applyAlignment="1">
      <protection locked="0"/>
    </xf>
    <xf numFmtId="0" fontId="64" fillId="0" borderId="28" xfId="35" applyBorder="1">
      <protection locked="0"/>
    </xf>
    <xf numFmtId="0" fontId="64" fillId="0" borderId="0" xfId="35" applyBorder="1">
      <protection locked="0"/>
    </xf>
    <xf numFmtId="0" fontId="65" fillId="0" borderId="0" xfId="2" applyFont="1"/>
    <xf numFmtId="9" fontId="24" fillId="8" borderId="0" xfId="4" applyFont="1" applyFill="1" applyAlignment="1">
      <alignment horizontal="left"/>
    </xf>
    <xf numFmtId="9" fontId="25" fillId="8" borderId="0" xfId="4" applyFont="1" applyFill="1" applyAlignment="1" applyProtection="1">
      <alignment horizontal="left"/>
      <protection locked="0"/>
    </xf>
    <xf numFmtId="1" fontId="27" fillId="0" borderId="0" xfId="33" applyNumberFormat="1" applyProtection="1">
      <protection locked="0"/>
    </xf>
    <xf numFmtId="1" fontId="13" fillId="0" borderId="0" xfId="2" applyNumberFormat="1"/>
    <xf numFmtId="0" fontId="17" fillId="0" borderId="0" xfId="2" applyFont="1" applyFill="1" applyBorder="1" applyAlignment="1">
      <alignment vertical="center"/>
    </xf>
    <xf numFmtId="9" fontId="13" fillId="0" borderId="0" xfId="4" applyFont="1" applyFill="1" applyBorder="1"/>
    <xf numFmtId="9" fontId="27" fillId="0" borderId="0" xfId="4" applyFill="1" applyBorder="1" applyProtection="1">
      <protection locked="0"/>
    </xf>
    <xf numFmtId="9" fontId="20" fillId="0" borderId="0" xfId="4" applyFont="1" applyFill="1"/>
    <xf numFmtId="9" fontId="16" fillId="0" borderId="0" xfId="4" applyFont="1" applyFill="1"/>
    <xf numFmtId="0" fontId="17" fillId="0" borderId="0" xfId="2" applyFont="1"/>
    <xf numFmtId="170" fontId="69" fillId="0" borderId="0" xfId="30" applyNumberFormat="1" applyFont="1" applyFill="1" applyBorder="1" applyAlignment="1" applyProtection="1">
      <alignment horizontal="right" vertical="center"/>
      <protection locked="0"/>
    </xf>
    <xf numFmtId="165" fontId="17" fillId="0" borderId="0" xfId="2" applyNumberFormat="1" applyFont="1"/>
    <xf numFmtId="0" fontId="13" fillId="0" borderId="0" xfId="2" applyFont="1" applyFill="1" applyBorder="1" applyAlignment="1">
      <alignment horizontal="left" vertical="center"/>
    </xf>
    <xf numFmtId="0" fontId="13" fillId="0" borderId="0" xfId="2" applyFont="1" applyFill="1" applyBorder="1" applyAlignment="1">
      <alignment horizontal="left" vertical="center"/>
    </xf>
    <xf numFmtId="3" fontId="53" fillId="21" borderId="22" xfId="31" applyNumberFormat="1" applyFont="1" applyFill="1" applyBorder="1">
      <protection locked="0"/>
    </xf>
    <xf numFmtId="3" fontId="52" fillId="21" borderId="22" xfId="31" applyNumberFormat="1" applyFont="1" applyFill="1" applyBorder="1">
      <protection locked="0"/>
    </xf>
    <xf numFmtId="0" fontId="52" fillId="8" borderId="0" xfId="0" applyFont="1" applyFill="1">
      <protection locked="0"/>
    </xf>
    <xf numFmtId="0" fontId="3" fillId="8" borderId="0" xfId="0" applyFont="1" applyFill="1">
      <protection locked="0"/>
    </xf>
    <xf numFmtId="0" fontId="70" fillId="8" borderId="0" xfId="0" applyFont="1" applyFill="1">
      <protection locked="0"/>
    </xf>
    <xf numFmtId="0" fontId="70" fillId="23" borderId="0" xfId="0" applyFont="1" applyFill="1">
      <protection locked="0"/>
    </xf>
    <xf numFmtId="0" fontId="3" fillId="23" borderId="0" xfId="0" applyFont="1" applyFill="1">
      <protection locked="0"/>
    </xf>
    <xf numFmtId="0" fontId="5" fillId="8" borderId="0" xfId="0" applyFont="1" applyFill="1">
      <protection locked="0"/>
    </xf>
    <xf numFmtId="0" fontId="2" fillId="8" borderId="0" xfId="0" applyFont="1" applyFill="1">
      <protection locked="0"/>
    </xf>
    <xf numFmtId="17" fontId="52" fillId="8" borderId="0" xfId="0" applyNumberFormat="1" applyFont="1" applyFill="1">
      <protection locked="0"/>
    </xf>
    <xf numFmtId="0" fontId="73" fillId="8" borderId="0" xfId="0" applyFont="1" applyFill="1">
      <protection locked="0"/>
    </xf>
    <xf numFmtId="0" fontId="74" fillId="23" borderId="0" xfId="0" applyFont="1" applyFill="1">
      <protection locked="0"/>
    </xf>
    <xf numFmtId="0" fontId="52" fillId="8" borderId="0" xfId="0" applyFont="1" applyFill="1" applyAlignment="1">
      <alignment wrapText="1"/>
      <protection locked="0"/>
    </xf>
    <xf numFmtId="0" fontId="53" fillId="8" borderId="0" xfId="0" applyFont="1" applyFill="1" applyAlignment="1">
      <alignment wrapText="1"/>
      <protection locked="0"/>
    </xf>
    <xf numFmtId="0" fontId="54" fillId="21" borderId="45" xfId="35" applyFont="1" applyFill="1" applyBorder="1" applyAlignment="1">
      <alignment vertical="center" wrapText="1"/>
      <protection locked="0"/>
    </xf>
    <xf numFmtId="0" fontId="54" fillId="0" borderId="39" xfId="35" applyFont="1" applyBorder="1" applyAlignment="1">
      <alignment horizontal="center" vertical="center" wrapText="1"/>
      <protection locked="0"/>
    </xf>
    <xf numFmtId="0" fontId="5" fillId="0" borderId="60" xfId="35" applyFont="1" applyBorder="1" applyAlignment="1">
      <protection locked="0"/>
    </xf>
    <xf numFmtId="0" fontId="7" fillId="0" borderId="61" xfId="35" applyFont="1" applyBorder="1" applyAlignment="1">
      <protection locked="0"/>
    </xf>
    <xf numFmtId="0" fontId="17" fillId="0" borderId="61" xfId="2" applyFont="1" applyFill="1" applyBorder="1" applyAlignment="1"/>
    <xf numFmtId="0" fontId="13" fillId="0" borderId="61" xfId="2" applyFill="1" applyBorder="1"/>
    <xf numFmtId="0" fontId="13" fillId="0" borderId="62" xfId="2" applyFill="1" applyBorder="1"/>
    <xf numFmtId="0" fontId="13" fillId="0" borderId="64" xfId="2" applyFill="1" applyBorder="1"/>
    <xf numFmtId="0" fontId="52" fillId="0" borderId="63" xfId="35" applyFont="1" applyBorder="1" applyAlignment="1">
      <protection locked="0"/>
    </xf>
    <xf numFmtId="0" fontId="53" fillId="0" borderId="65" xfId="35" applyFont="1" applyBorder="1" applyAlignment="1">
      <protection locked="0"/>
    </xf>
    <xf numFmtId="0" fontId="7" fillId="0" borderId="66" xfId="35" applyFont="1" applyBorder="1" applyAlignment="1">
      <protection locked="0"/>
    </xf>
    <xf numFmtId="0" fontId="13" fillId="0" borderId="66" xfId="2" applyFont="1" applyFill="1" applyBorder="1" applyAlignment="1"/>
    <xf numFmtId="0" fontId="13" fillId="0" borderId="66" xfId="2" applyFill="1" applyBorder="1"/>
    <xf numFmtId="0" fontId="13" fillId="0" borderId="67" xfId="2" applyFill="1" applyBorder="1"/>
    <xf numFmtId="0" fontId="54" fillId="0" borderId="68" xfId="35" applyFont="1" applyBorder="1" applyAlignment="1">
      <alignment horizontal="center" vertical="center" wrapText="1"/>
      <protection locked="0"/>
    </xf>
    <xf numFmtId="3" fontId="59" fillId="25" borderId="70" xfId="35" applyNumberFormat="1" applyFont="1" applyFill="1" applyBorder="1" applyAlignment="1">
      <alignment horizontal="right" vertical="center"/>
      <protection locked="0"/>
    </xf>
    <xf numFmtId="3" fontId="59" fillId="26" borderId="71" xfId="35" applyNumberFormat="1" applyFont="1" applyFill="1" applyBorder="1" applyAlignment="1">
      <alignment horizontal="right" vertical="center"/>
      <protection locked="0"/>
    </xf>
    <xf numFmtId="3" fontId="59" fillId="25" borderId="72" xfId="35" applyNumberFormat="1" applyFont="1" applyFill="1" applyBorder="1" applyAlignment="1">
      <alignment horizontal="right" vertical="center"/>
      <protection locked="0"/>
    </xf>
    <xf numFmtId="3" fontId="59" fillId="22" borderId="68" xfId="34" applyNumberFormat="1" applyFont="1" applyFill="1" applyBorder="1" applyAlignment="1" applyProtection="1">
      <alignment horizontal="right" vertical="center"/>
      <protection locked="0"/>
    </xf>
    <xf numFmtId="3" fontId="59" fillId="26" borderId="69" xfId="35" applyNumberFormat="1" applyFont="1" applyFill="1" applyBorder="1" applyAlignment="1">
      <alignment horizontal="right" vertical="center"/>
      <protection locked="0"/>
    </xf>
    <xf numFmtId="3" fontId="59" fillId="21" borderId="68" xfId="34" applyNumberFormat="1" applyFont="1" applyFill="1" applyBorder="1" applyAlignment="1" applyProtection="1">
      <alignment horizontal="right" vertical="center"/>
      <protection locked="0"/>
    </xf>
    <xf numFmtId="3" fontId="59" fillId="20" borderId="69" xfId="35" applyNumberFormat="1" applyFont="1" applyFill="1" applyBorder="1" applyAlignment="1">
      <alignment horizontal="right" vertical="center"/>
      <protection locked="0"/>
    </xf>
    <xf numFmtId="3" fontId="60" fillId="25" borderId="70" xfId="35" applyNumberFormat="1" applyFont="1" applyFill="1" applyBorder="1" applyAlignment="1">
      <alignment horizontal="right" vertical="center"/>
      <protection locked="0"/>
    </xf>
    <xf numFmtId="3" fontId="60" fillId="26" borderId="71" xfId="35" applyNumberFormat="1" applyFont="1" applyFill="1" applyBorder="1" applyAlignment="1">
      <alignment horizontal="right" vertical="center"/>
      <protection locked="0"/>
    </xf>
    <xf numFmtId="3" fontId="60" fillId="25" borderId="72" xfId="35" applyNumberFormat="1" applyFont="1" applyFill="1" applyBorder="1" applyAlignment="1">
      <alignment horizontal="right" vertical="center"/>
      <protection locked="0"/>
    </xf>
    <xf numFmtId="3" fontId="60" fillId="26" borderId="69" xfId="35" applyNumberFormat="1" applyFont="1" applyFill="1" applyBorder="1" applyAlignment="1">
      <alignment horizontal="right" vertical="center"/>
      <protection locked="0"/>
    </xf>
    <xf numFmtId="3" fontId="60" fillId="20" borderId="69" xfId="35" applyNumberFormat="1" applyFont="1" applyFill="1" applyBorder="1" applyAlignment="1">
      <alignment horizontal="right" vertical="center"/>
      <protection locked="0"/>
    </xf>
    <xf numFmtId="3" fontId="60" fillId="26" borderId="69" xfId="34" applyNumberFormat="1" applyFont="1" applyFill="1" applyBorder="1" applyAlignment="1" applyProtection="1">
      <alignment horizontal="right" vertical="center"/>
      <protection locked="0"/>
    </xf>
    <xf numFmtId="3" fontId="60" fillId="25" borderId="73" xfId="35" applyNumberFormat="1" applyFont="1" applyFill="1" applyBorder="1" applyAlignment="1">
      <alignment horizontal="right" vertical="center"/>
      <protection locked="0"/>
    </xf>
    <xf numFmtId="3" fontId="59" fillId="26" borderId="69" xfId="34" applyNumberFormat="1" applyFont="1" applyFill="1" applyBorder="1" applyAlignment="1" applyProtection="1">
      <alignment horizontal="right" vertical="center"/>
      <protection locked="0"/>
    </xf>
    <xf numFmtId="3" fontId="59" fillId="25" borderId="73" xfId="35" applyNumberFormat="1" applyFont="1" applyFill="1" applyBorder="1" applyAlignment="1">
      <alignment horizontal="right" vertical="center"/>
      <protection locked="0"/>
    </xf>
    <xf numFmtId="0" fontId="57" fillId="0" borderId="40" xfId="35" applyFont="1" applyBorder="1" applyAlignment="1">
      <alignment horizontal="left" vertical="center" wrapText="1"/>
      <protection locked="0"/>
    </xf>
    <xf numFmtId="0" fontId="4" fillId="21" borderId="40" xfId="35" applyFont="1" applyFill="1" applyBorder="1" applyAlignment="1">
      <alignment vertical="center"/>
      <protection locked="0"/>
    </xf>
    <xf numFmtId="0" fontId="54" fillId="0" borderId="75" xfId="35" applyFont="1" applyBorder="1" applyAlignment="1">
      <alignment horizontal="center" vertical="center" wrapText="1"/>
      <protection locked="0"/>
    </xf>
    <xf numFmtId="0" fontId="54" fillId="0" borderId="76" xfId="35" applyFont="1" applyBorder="1" applyAlignment="1">
      <alignment horizontal="center" vertical="center" wrapText="1"/>
      <protection locked="0"/>
    </xf>
    <xf numFmtId="3" fontId="59" fillId="25" borderId="79" xfId="35" applyNumberFormat="1" applyFont="1" applyFill="1" applyBorder="1" applyAlignment="1">
      <alignment horizontal="right" vertical="center"/>
      <protection locked="0"/>
    </xf>
    <xf numFmtId="3" fontId="59" fillId="25" borderId="80" xfId="35" applyNumberFormat="1" applyFont="1" applyFill="1" applyBorder="1" applyAlignment="1">
      <alignment horizontal="right" vertical="center"/>
      <protection locked="0"/>
    </xf>
    <xf numFmtId="3" fontId="59" fillId="26" borderId="81" xfId="35" applyNumberFormat="1" applyFont="1" applyFill="1" applyBorder="1" applyAlignment="1">
      <alignment horizontal="right" vertical="center"/>
      <protection locked="0"/>
    </xf>
    <xf numFmtId="3" fontId="59" fillId="26" borderId="82" xfId="35" applyNumberFormat="1" applyFont="1" applyFill="1" applyBorder="1" applyAlignment="1">
      <alignment horizontal="right" vertical="center"/>
      <protection locked="0"/>
    </xf>
    <xf numFmtId="3" fontId="59" fillId="25" borderId="83" xfId="35" applyNumberFormat="1" applyFont="1" applyFill="1" applyBorder="1" applyAlignment="1">
      <alignment horizontal="right" vertical="center"/>
      <protection locked="0"/>
    </xf>
    <xf numFmtId="3" fontId="59" fillId="25" borderId="84" xfId="35" applyNumberFormat="1" applyFont="1" applyFill="1" applyBorder="1" applyAlignment="1">
      <alignment horizontal="right" vertical="center"/>
      <protection locked="0"/>
    </xf>
    <xf numFmtId="3" fontId="59" fillId="22" borderId="75" xfId="34" applyNumberFormat="1" applyFont="1" applyFill="1" applyBorder="1" applyAlignment="1" applyProtection="1">
      <alignment horizontal="right" vertical="center"/>
      <protection locked="0"/>
    </xf>
    <xf numFmtId="3" fontId="59" fillId="22" borderId="76" xfId="34" applyNumberFormat="1" applyFont="1" applyFill="1" applyBorder="1" applyAlignment="1" applyProtection="1">
      <alignment horizontal="right" vertical="center"/>
      <protection locked="0"/>
    </xf>
    <xf numFmtId="3" fontId="59" fillId="26" borderId="77" xfId="35" applyNumberFormat="1" applyFont="1" applyFill="1" applyBorder="1" applyAlignment="1">
      <alignment horizontal="right" vertical="center"/>
      <protection locked="0"/>
    </xf>
    <xf numFmtId="3" fontId="59" fillId="26" borderId="78" xfId="35" applyNumberFormat="1" applyFont="1" applyFill="1" applyBorder="1" applyAlignment="1">
      <alignment horizontal="right" vertical="center"/>
      <protection locked="0"/>
    </xf>
    <xf numFmtId="3" fontId="59" fillId="21" borderId="75" xfId="34" applyNumberFormat="1" applyFont="1" applyFill="1" applyBorder="1" applyAlignment="1" applyProtection="1">
      <alignment horizontal="right" vertical="center"/>
      <protection locked="0"/>
    </xf>
    <xf numFmtId="3" fontId="59" fillId="21" borderId="76" xfId="34" applyNumberFormat="1" applyFont="1" applyFill="1" applyBorder="1" applyAlignment="1" applyProtection="1">
      <alignment horizontal="right" vertical="center"/>
      <protection locked="0"/>
    </xf>
    <xf numFmtId="3" fontId="59" fillId="20" borderId="77" xfId="35" applyNumberFormat="1" applyFont="1" applyFill="1" applyBorder="1" applyAlignment="1">
      <alignment horizontal="right" vertical="center"/>
      <protection locked="0"/>
    </xf>
    <xf numFmtId="3" fontId="59" fillId="20" borderId="78" xfId="35" applyNumberFormat="1" applyFont="1" applyFill="1" applyBorder="1" applyAlignment="1">
      <alignment horizontal="right" vertical="center"/>
      <protection locked="0"/>
    </xf>
    <xf numFmtId="3" fontId="59" fillId="26" borderId="77" xfId="34" applyNumberFormat="1" applyFont="1" applyFill="1" applyBorder="1" applyAlignment="1" applyProtection="1">
      <alignment horizontal="right" vertical="center"/>
      <protection locked="0"/>
    </xf>
    <xf numFmtId="3" fontId="59" fillId="26" borderId="78" xfId="34" applyNumberFormat="1" applyFont="1" applyFill="1" applyBorder="1" applyAlignment="1" applyProtection="1">
      <alignment horizontal="right" vertical="center"/>
      <protection locked="0"/>
    </xf>
    <xf numFmtId="3" fontId="59" fillId="25" borderId="87" xfId="35" applyNumberFormat="1" applyFont="1" applyFill="1" applyBorder="1" applyAlignment="1">
      <alignment horizontal="right" vertical="center"/>
      <protection locked="0"/>
    </xf>
    <xf numFmtId="3" fontId="59" fillId="25" borderId="88" xfId="35" applyNumberFormat="1" applyFont="1" applyFill="1" applyBorder="1" applyAlignment="1">
      <alignment horizontal="right" vertical="center"/>
      <protection locked="0"/>
    </xf>
    <xf numFmtId="3" fontId="60" fillId="25" borderId="79" xfId="35" applyNumberFormat="1" applyFont="1" applyFill="1" applyBorder="1" applyAlignment="1">
      <alignment horizontal="right" vertical="center"/>
      <protection locked="0"/>
    </xf>
    <xf numFmtId="3" fontId="60" fillId="25" borderId="80" xfId="35" applyNumberFormat="1" applyFont="1" applyFill="1" applyBorder="1" applyAlignment="1">
      <alignment horizontal="right" vertical="center"/>
      <protection locked="0"/>
    </xf>
    <xf numFmtId="3" fontId="60" fillId="26" borderId="81" xfId="35" applyNumberFormat="1" applyFont="1" applyFill="1" applyBorder="1" applyAlignment="1">
      <alignment horizontal="right" vertical="center"/>
      <protection locked="0"/>
    </xf>
    <xf numFmtId="3" fontId="60" fillId="26" borderId="82" xfId="35" applyNumberFormat="1" applyFont="1" applyFill="1" applyBorder="1" applyAlignment="1">
      <alignment horizontal="right" vertical="center"/>
      <protection locked="0"/>
    </xf>
    <xf numFmtId="3" fontId="60" fillId="25" borderId="83" xfId="35" applyNumberFormat="1" applyFont="1" applyFill="1" applyBorder="1" applyAlignment="1">
      <alignment horizontal="right" vertical="center"/>
      <protection locked="0"/>
    </xf>
    <xf numFmtId="3" fontId="60" fillId="25" borderId="84" xfId="35" applyNumberFormat="1" applyFont="1" applyFill="1" applyBorder="1" applyAlignment="1">
      <alignment horizontal="right" vertical="center"/>
      <protection locked="0"/>
    </xf>
    <xf numFmtId="3" fontId="60" fillId="26" borderId="77" xfId="35" applyNumberFormat="1" applyFont="1" applyFill="1" applyBorder="1" applyAlignment="1">
      <alignment horizontal="right" vertical="center"/>
      <protection locked="0"/>
    </xf>
    <xf numFmtId="3" fontId="60" fillId="26" borderId="78" xfId="35" applyNumberFormat="1" applyFont="1" applyFill="1" applyBorder="1" applyAlignment="1">
      <alignment horizontal="right" vertical="center"/>
      <protection locked="0"/>
    </xf>
    <xf numFmtId="3" fontId="60" fillId="20" borderId="77" xfId="35" applyNumberFormat="1" applyFont="1" applyFill="1" applyBorder="1" applyAlignment="1">
      <alignment horizontal="right" vertical="center"/>
      <protection locked="0"/>
    </xf>
    <xf numFmtId="3" fontId="60" fillId="20" borderId="78" xfId="35" applyNumberFormat="1" applyFont="1" applyFill="1" applyBorder="1" applyAlignment="1">
      <alignment horizontal="right" vertical="center"/>
      <protection locked="0"/>
    </xf>
    <xf numFmtId="3" fontId="60" fillId="26" borderId="77" xfId="34" applyNumberFormat="1" applyFont="1" applyFill="1" applyBorder="1" applyAlignment="1" applyProtection="1">
      <alignment horizontal="right" vertical="center"/>
      <protection locked="0"/>
    </xf>
    <xf numFmtId="3" fontId="60" fillId="26" borderId="78" xfId="34" applyNumberFormat="1" applyFont="1" applyFill="1" applyBorder="1" applyAlignment="1" applyProtection="1">
      <alignment horizontal="right" vertical="center"/>
      <protection locked="0"/>
    </xf>
    <xf numFmtId="3" fontId="60" fillId="25" borderId="87" xfId="35" applyNumberFormat="1" applyFont="1" applyFill="1" applyBorder="1" applyAlignment="1">
      <alignment horizontal="right" vertical="center"/>
      <protection locked="0"/>
    </xf>
    <xf numFmtId="3" fontId="60" fillId="25" borderId="88" xfId="35" applyNumberFormat="1" applyFont="1" applyFill="1" applyBorder="1" applyAlignment="1">
      <alignment horizontal="right" vertical="center"/>
      <protection locked="0"/>
    </xf>
    <xf numFmtId="0" fontId="4" fillId="3" borderId="93" xfId="35" applyFont="1" applyFill="1" applyBorder="1" applyAlignment="1">
      <alignment vertical="center"/>
      <protection locked="0"/>
    </xf>
    <xf numFmtId="0" fontId="4" fillId="3" borderId="43" xfId="35" applyFont="1" applyFill="1" applyBorder="1" applyAlignment="1">
      <alignment vertical="center"/>
      <protection locked="0"/>
    </xf>
    <xf numFmtId="0" fontId="4" fillId="3" borderId="57" xfId="35" applyFont="1" applyFill="1" applyBorder="1" applyAlignment="1">
      <alignment vertical="center"/>
      <protection locked="0"/>
    </xf>
    <xf numFmtId="0" fontId="75" fillId="23" borderId="0" xfId="32" applyFont="1" applyFill="1">
      <protection locked="0"/>
    </xf>
    <xf numFmtId="3" fontId="4" fillId="24" borderId="98" xfId="0" applyNumberFormat="1" applyFont="1" applyFill="1" applyBorder="1" applyAlignment="1">
      <alignment horizontal="right" vertical="center"/>
      <protection locked="0"/>
    </xf>
    <xf numFmtId="3" fontId="68" fillId="24" borderId="98" xfId="0" applyNumberFormat="1" applyFont="1" applyFill="1" applyBorder="1" applyAlignment="1">
      <alignment horizontal="right" vertical="center"/>
      <protection locked="0"/>
    </xf>
    <xf numFmtId="9" fontId="4" fillId="19" borderId="98" xfId="4" applyFont="1" applyFill="1" applyBorder="1"/>
    <xf numFmtId="9" fontId="4" fillId="19" borderId="95" xfId="4" applyFont="1" applyFill="1" applyBorder="1"/>
    <xf numFmtId="0" fontId="7" fillId="0" borderId="61" xfId="0" applyFont="1" applyBorder="1" applyAlignment="1">
      <protection locked="0"/>
    </xf>
    <xf numFmtId="0" fontId="17" fillId="0" borderId="62" xfId="2" applyFont="1" applyFill="1" applyBorder="1"/>
    <xf numFmtId="0" fontId="17" fillId="0" borderId="64" xfId="2" applyFont="1" applyFill="1" applyBorder="1"/>
    <xf numFmtId="0" fontId="52" fillId="0" borderId="63" xfId="0" applyFont="1" applyBorder="1" applyAlignment="1">
      <protection locked="0"/>
    </xf>
    <xf numFmtId="0" fontId="53" fillId="0" borderId="65" xfId="0" applyFont="1" applyBorder="1" applyAlignment="1">
      <protection locked="0"/>
    </xf>
    <xf numFmtId="0" fontId="7" fillId="0" borderId="66" xfId="0" applyFont="1" applyBorder="1" applyAlignment="1">
      <protection locked="0"/>
    </xf>
    <xf numFmtId="0" fontId="17" fillId="0" borderId="67" xfId="2" applyFont="1" applyFill="1" applyBorder="1"/>
    <xf numFmtId="0" fontId="54" fillId="0" borderId="99" xfId="0" applyFont="1" applyBorder="1" applyAlignment="1">
      <alignment horizontal="center" vertical="center" wrapText="1"/>
      <protection locked="0"/>
    </xf>
    <xf numFmtId="0" fontId="54" fillId="0" borderId="68" xfId="0" applyFont="1" applyBorder="1" applyAlignment="1">
      <alignment horizontal="center" vertical="center" wrapText="1"/>
      <protection locked="0"/>
    </xf>
    <xf numFmtId="0" fontId="54" fillId="0" borderId="76" xfId="0" applyFont="1" applyBorder="1" applyAlignment="1">
      <alignment horizontal="center" vertical="center" wrapText="1"/>
      <protection locked="0"/>
    </xf>
    <xf numFmtId="3" fontId="4" fillId="24" borderId="101" xfId="0" applyNumberFormat="1" applyFont="1" applyFill="1" applyBorder="1" applyAlignment="1">
      <alignment horizontal="right" vertical="center"/>
      <protection locked="0"/>
    </xf>
    <xf numFmtId="9" fontId="4" fillId="19" borderId="101" xfId="4" applyFont="1" applyFill="1" applyBorder="1"/>
    <xf numFmtId="9" fontId="4" fillId="19" borderId="96" xfId="4" applyFont="1" applyFill="1" applyBorder="1"/>
    <xf numFmtId="3" fontId="62" fillId="0" borderId="0" xfId="34" applyNumberFormat="1" applyFont="1" applyFill="1" applyBorder="1" applyAlignment="1" applyProtection="1">
      <alignment horizontal="right" vertical="center"/>
      <protection locked="0"/>
    </xf>
    <xf numFmtId="3" fontId="67" fillId="0" borderId="0" xfId="34" applyNumberFormat="1" applyFont="1" applyFill="1" applyBorder="1" applyAlignment="1" applyProtection="1">
      <alignment horizontal="right" vertical="center"/>
      <protection locked="0"/>
    </xf>
    <xf numFmtId="3" fontId="68" fillId="24" borderId="100" xfId="0" applyNumberFormat="1" applyFont="1" applyFill="1" applyBorder="1" applyAlignment="1">
      <alignment horizontal="right" vertical="center"/>
      <protection locked="0"/>
    </xf>
    <xf numFmtId="9" fontId="4" fillId="19" borderId="100" xfId="4" applyFont="1" applyFill="1" applyBorder="1"/>
    <xf numFmtId="9" fontId="4" fillId="19" borderId="94" xfId="4" applyFont="1" applyFill="1" applyBorder="1"/>
    <xf numFmtId="0" fontId="58" fillId="0" borderId="0" xfId="35" applyFont="1" applyFill="1" applyBorder="1" applyAlignment="1">
      <alignment horizontal="center" vertical="center" wrapText="1"/>
      <protection locked="0"/>
    </xf>
    <xf numFmtId="3" fontId="61" fillId="0" borderId="0" xfId="35" applyNumberFormat="1" applyFont="1" applyFill="1" applyBorder="1" applyAlignment="1">
      <alignment horizontal="right" vertical="center"/>
      <protection locked="0"/>
    </xf>
    <xf numFmtId="3" fontId="62" fillId="0" borderId="0" xfId="35" applyNumberFormat="1" applyFont="1" applyFill="1" applyBorder="1" applyAlignment="1">
      <alignment horizontal="right" vertical="center"/>
      <protection locked="0"/>
    </xf>
    <xf numFmtId="3" fontId="66" fillId="0" borderId="0" xfId="34" applyNumberFormat="1" applyFont="1" applyFill="1" applyBorder="1" applyAlignment="1" applyProtection="1">
      <alignment horizontal="right" vertical="center"/>
      <protection locked="0"/>
    </xf>
    <xf numFmtId="3" fontId="61" fillId="0" borderId="0" xfId="34" applyNumberFormat="1" applyFont="1" applyFill="1" applyBorder="1" applyAlignment="1" applyProtection="1">
      <alignment horizontal="right" vertical="center"/>
      <protection locked="0"/>
    </xf>
    <xf numFmtId="1" fontId="4" fillId="0" borderId="0" xfId="35" applyNumberFormat="1" applyFont="1" applyFill="1" applyBorder="1" applyAlignment="1">
      <alignment vertical="center"/>
      <protection locked="0"/>
    </xf>
    <xf numFmtId="3" fontId="68" fillId="24" borderId="103" xfId="0" applyNumberFormat="1" applyFont="1" applyFill="1" applyBorder="1" applyAlignment="1">
      <alignment horizontal="right" vertical="center"/>
      <protection locked="0"/>
    </xf>
    <xf numFmtId="9" fontId="4" fillId="19" borderId="103" xfId="4" applyFont="1" applyFill="1" applyBorder="1"/>
    <xf numFmtId="9" fontId="4" fillId="19" borderId="104" xfId="4" applyFont="1" applyFill="1" applyBorder="1"/>
    <xf numFmtId="0" fontId="58" fillId="0" borderId="37" xfId="0" applyFont="1" applyBorder="1" applyAlignment="1">
      <alignment horizontal="center" vertical="center" wrapText="1"/>
      <protection locked="0"/>
    </xf>
    <xf numFmtId="3" fontId="58" fillId="24" borderId="107" xfId="0" applyNumberFormat="1" applyFont="1" applyFill="1" applyBorder="1" applyAlignment="1">
      <alignment horizontal="right" vertical="center"/>
      <protection locked="0"/>
    </xf>
    <xf numFmtId="9" fontId="54" fillId="19" borderId="107" xfId="4" applyFont="1" applyFill="1" applyBorder="1"/>
    <xf numFmtId="9" fontId="54" fillId="19" borderId="108" xfId="4" applyFont="1" applyFill="1" applyBorder="1"/>
    <xf numFmtId="0" fontId="4" fillId="24" borderId="103" xfId="0" applyFont="1" applyFill="1" applyBorder="1" applyAlignment="1">
      <alignment horizontal="left" vertical="center"/>
      <protection locked="0"/>
    </xf>
    <xf numFmtId="0" fontId="4" fillId="24" borderId="103" xfId="0" applyFont="1" applyFill="1" applyBorder="1" applyAlignment="1">
      <alignment vertical="center"/>
      <protection locked="0"/>
    </xf>
    <xf numFmtId="0" fontId="4" fillId="18" borderId="103" xfId="0" applyFont="1" applyFill="1" applyBorder="1" applyAlignment="1">
      <alignment vertical="center"/>
      <protection locked="0"/>
    </xf>
    <xf numFmtId="0" fontId="4" fillId="18" borderId="104" xfId="0" applyFont="1" applyFill="1" applyBorder="1" applyAlignment="1">
      <alignment vertical="center"/>
      <protection locked="0"/>
    </xf>
    <xf numFmtId="3" fontId="4" fillId="24" borderId="100" xfId="0" applyNumberFormat="1" applyFont="1" applyFill="1" applyBorder="1" applyAlignment="1">
      <alignment horizontal="right" vertical="center"/>
      <protection locked="0"/>
    </xf>
    <xf numFmtId="0" fontId="54" fillId="0" borderId="75" xfId="0" applyFont="1" applyBorder="1" applyAlignment="1">
      <alignment horizontal="center" vertical="center" wrapText="1"/>
      <protection locked="0"/>
    </xf>
    <xf numFmtId="9" fontId="4" fillId="27" borderId="100" xfId="4" applyFont="1" applyFill="1" applyBorder="1"/>
    <xf numFmtId="9" fontId="4" fillId="27" borderId="98" xfId="4" applyFont="1" applyFill="1" applyBorder="1"/>
    <xf numFmtId="9" fontId="4" fillId="27" borderId="101" xfId="4" applyFont="1" applyFill="1" applyBorder="1"/>
    <xf numFmtId="9" fontId="4" fillId="27" borderId="103" xfId="4" applyFont="1" applyFill="1" applyBorder="1"/>
    <xf numFmtId="9" fontId="54" fillId="27" borderId="107" xfId="4" applyFont="1" applyFill="1" applyBorder="1"/>
    <xf numFmtId="3" fontId="59" fillId="28" borderId="77" xfId="35" applyNumberFormat="1" applyFont="1" applyFill="1" applyBorder="1" applyAlignment="1">
      <alignment horizontal="right" vertical="center"/>
      <protection locked="0"/>
    </xf>
    <xf numFmtId="3" fontId="59" fillId="28" borderId="69" xfId="35" applyNumberFormat="1" applyFont="1" applyFill="1" applyBorder="1" applyAlignment="1">
      <alignment horizontal="right" vertical="center"/>
      <protection locked="0"/>
    </xf>
    <xf numFmtId="3" fontId="59" fillId="28" borderId="78" xfId="35" applyNumberFormat="1" applyFont="1" applyFill="1" applyBorder="1" applyAlignment="1">
      <alignment horizontal="right" vertical="center"/>
      <protection locked="0"/>
    </xf>
    <xf numFmtId="3" fontId="60" fillId="28" borderId="77" xfId="35" applyNumberFormat="1" applyFont="1" applyFill="1" applyBorder="1" applyAlignment="1">
      <alignment horizontal="right" vertical="center"/>
      <protection locked="0"/>
    </xf>
    <xf numFmtId="3" fontId="60" fillId="28" borderId="69" xfId="35" applyNumberFormat="1" applyFont="1" applyFill="1" applyBorder="1" applyAlignment="1">
      <alignment horizontal="right" vertical="center"/>
      <protection locked="0"/>
    </xf>
    <xf numFmtId="3" fontId="60" fillId="28" borderId="78" xfId="35" applyNumberFormat="1" applyFont="1" applyFill="1" applyBorder="1" applyAlignment="1">
      <alignment horizontal="right" vertical="center"/>
      <protection locked="0"/>
    </xf>
    <xf numFmtId="3" fontId="59" fillId="28" borderId="81" xfId="35" applyNumberFormat="1" applyFont="1" applyFill="1" applyBorder="1" applyAlignment="1">
      <alignment horizontal="right" vertical="center"/>
      <protection locked="0"/>
    </xf>
    <xf numFmtId="3" fontId="59" fillId="28" borderId="71" xfId="35" applyNumberFormat="1" applyFont="1" applyFill="1" applyBorder="1" applyAlignment="1">
      <alignment horizontal="right" vertical="center"/>
      <protection locked="0"/>
    </xf>
    <xf numFmtId="3" fontId="59" fillId="28" borderId="82" xfId="35" applyNumberFormat="1" applyFont="1" applyFill="1" applyBorder="1" applyAlignment="1">
      <alignment horizontal="right" vertical="center"/>
      <protection locked="0"/>
    </xf>
    <xf numFmtId="3" fontId="60" fillId="28" borderId="81" xfId="35" applyNumberFormat="1" applyFont="1" applyFill="1" applyBorder="1" applyAlignment="1">
      <alignment horizontal="right" vertical="center"/>
      <protection locked="0"/>
    </xf>
    <xf numFmtId="3" fontId="60" fillId="28" borderId="71" xfId="35" applyNumberFormat="1" applyFont="1" applyFill="1" applyBorder="1" applyAlignment="1">
      <alignment horizontal="right" vertical="center"/>
      <protection locked="0"/>
    </xf>
    <xf numFmtId="3" fontId="60" fillId="28" borderId="82" xfId="35" applyNumberFormat="1" applyFont="1" applyFill="1" applyBorder="1" applyAlignment="1">
      <alignment horizontal="right" vertical="center"/>
      <protection locked="0"/>
    </xf>
    <xf numFmtId="3" fontId="59" fillId="28" borderId="81" xfId="34" applyNumberFormat="1" applyFont="1" applyFill="1" applyBorder="1" applyAlignment="1" applyProtection="1">
      <alignment horizontal="right" vertical="center"/>
      <protection locked="0"/>
    </xf>
    <xf numFmtId="3" fontId="59" fillId="28" borderId="71" xfId="34" applyNumberFormat="1" applyFont="1" applyFill="1" applyBorder="1" applyAlignment="1" applyProtection="1">
      <alignment horizontal="right" vertical="center"/>
      <protection locked="0"/>
    </xf>
    <xf numFmtId="3" fontId="59" fillId="28" borderId="82" xfId="34" applyNumberFormat="1" applyFont="1" applyFill="1" applyBorder="1" applyAlignment="1" applyProtection="1">
      <alignment horizontal="right" vertical="center"/>
      <protection locked="0"/>
    </xf>
    <xf numFmtId="3" fontId="60" fillId="28" borderId="81" xfId="34" applyNumberFormat="1" applyFont="1" applyFill="1" applyBorder="1" applyAlignment="1" applyProtection="1">
      <alignment horizontal="right" vertical="center"/>
      <protection locked="0"/>
    </xf>
    <xf numFmtId="3" fontId="60" fillId="28" borderId="71" xfId="34" applyNumberFormat="1" applyFont="1" applyFill="1" applyBorder="1" applyAlignment="1" applyProtection="1">
      <alignment horizontal="right" vertical="center"/>
      <protection locked="0"/>
    </xf>
    <xf numFmtId="3" fontId="60" fillId="28" borderId="82" xfId="34" applyNumberFormat="1" applyFont="1" applyFill="1" applyBorder="1" applyAlignment="1" applyProtection="1">
      <alignment horizontal="right" vertical="center"/>
      <protection locked="0"/>
    </xf>
    <xf numFmtId="0" fontId="4" fillId="29" borderId="89" xfId="35" applyFont="1" applyFill="1" applyBorder="1" applyAlignment="1">
      <alignment vertical="center"/>
      <protection locked="0"/>
    </xf>
    <xf numFmtId="0" fontId="4" fillId="29" borderId="32" xfId="35" applyFont="1" applyFill="1" applyBorder="1" applyAlignment="1">
      <alignment vertical="center"/>
      <protection locked="0"/>
    </xf>
    <xf numFmtId="0" fontId="4" fillId="29" borderId="97" xfId="35" applyFont="1" applyFill="1" applyBorder="1" applyAlignment="1">
      <alignment vertical="center"/>
      <protection locked="0"/>
    </xf>
    <xf numFmtId="0" fontId="72" fillId="0" borderId="63" xfId="35" applyFont="1" applyBorder="1" applyAlignment="1">
      <protection locked="0"/>
    </xf>
    <xf numFmtId="9" fontId="4" fillId="27" borderId="0" xfId="4" applyFont="1" applyFill="1" applyBorder="1"/>
    <xf numFmtId="3" fontId="4" fillId="30" borderId="0" xfId="0" applyNumberFormat="1" applyFont="1" applyFill="1" applyBorder="1" applyAlignment="1">
      <alignment horizontal="right" vertical="center"/>
      <protection locked="0"/>
    </xf>
    <xf numFmtId="0" fontId="54" fillId="30" borderId="76" xfId="0" applyFont="1" applyFill="1" applyBorder="1" applyAlignment="1">
      <alignment vertical="center"/>
      <protection locked="0"/>
    </xf>
    <xf numFmtId="0" fontId="4" fillId="30" borderId="29" xfId="0" applyFont="1" applyFill="1" applyBorder="1" applyAlignment="1">
      <alignment vertical="center"/>
      <protection locked="0"/>
    </xf>
    <xf numFmtId="3" fontId="4" fillId="30" borderId="85" xfId="0" applyNumberFormat="1" applyFont="1" applyFill="1" applyBorder="1" applyAlignment="1">
      <alignment horizontal="right" vertical="center"/>
      <protection locked="0"/>
    </xf>
    <xf numFmtId="3" fontId="4" fillId="30" borderId="74" xfId="0" applyNumberFormat="1" applyFont="1" applyFill="1" applyBorder="1" applyAlignment="1">
      <alignment horizontal="right" vertical="center"/>
      <protection locked="0"/>
    </xf>
    <xf numFmtId="3" fontId="4" fillId="30" borderId="86" xfId="0" applyNumberFormat="1" applyFont="1" applyFill="1" applyBorder="1" applyAlignment="1">
      <alignment horizontal="right" vertical="center"/>
      <protection locked="0"/>
    </xf>
    <xf numFmtId="3" fontId="68" fillId="30" borderId="77" xfId="0" applyNumberFormat="1" applyFont="1" applyFill="1" applyBorder="1" applyAlignment="1">
      <alignment horizontal="right" vertical="center"/>
      <protection locked="0"/>
    </xf>
    <xf numFmtId="3" fontId="68" fillId="30" borderId="69" xfId="0" applyNumberFormat="1" applyFont="1" applyFill="1" applyBorder="1" applyAlignment="1">
      <alignment horizontal="right" vertical="center"/>
      <protection locked="0"/>
    </xf>
    <xf numFmtId="3" fontId="68" fillId="30" borderId="29" xfId="0" applyNumberFormat="1" applyFont="1" applyFill="1" applyBorder="1" applyAlignment="1">
      <alignment horizontal="right" vertical="center"/>
      <protection locked="0"/>
    </xf>
    <xf numFmtId="3" fontId="58" fillId="30" borderId="106" xfId="0" applyNumberFormat="1" applyFont="1" applyFill="1" applyBorder="1" applyAlignment="1">
      <alignment horizontal="right" vertical="center"/>
      <protection locked="0"/>
    </xf>
    <xf numFmtId="0" fontId="4" fillId="30" borderId="105" xfId="0" applyFont="1" applyFill="1" applyBorder="1" applyAlignment="1">
      <alignment vertical="center"/>
      <protection locked="0"/>
    </xf>
    <xf numFmtId="3" fontId="4" fillId="30" borderId="90" xfId="0" applyNumberFormat="1" applyFont="1" applyFill="1" applyBorder="1" applyAlignment="1">
      <alignment horizontal="right" vertical="center"/>
      <protection locked="0"/>
    </xf>
    <xf numFmtId="3" fontId="4" fillId="30" borderId="91" xfId="0" applyNumberFormat="1" applyFont="1" applyFill="1" applyBorder="1" applyAlignment="1">
      <alignment horizontal="right" vertical="center"/>
      <protection locked="0"/>
    </xf>
    <xf numFmtId="3" fontId="4" fillId="30" borderId="92" xfId="0" applyNumberFormat="1" applyFont="1" applyFill="1" applyBorder="1" applyAlignment="1">
      <alignment horizontal="right" vertical="center"/>
      <protection locked="0"/>
    </xf>
    <xf numFmtId="3" fontId="68" fillId="30" borderId="90" xfId="0" applyNumberFormat="1" applyFont="1" applyFill="1" applyBorder="1" applyAlignment="1">
      <alignment horizontal="right" vertical="center"/>
      <protection locked="0"/>
    </xf>
    <xf numFmtId="3" fontId="68" fillId="30" borderId="91" xfId="0" applyNumberFormat="1" applyFont="1" applyFill="1" applyBorder="1" applyAlignment="1">
      <alignment horizontal="right" vertical="center"/>
      <protection locked="0"/>
    </xf>
    <xf numFmtId="3" fontId="68" fillId="30" borderId="105" xfId="0" applyNumberFormat="1" applyFont="1" applyFill="1" applyBorder="1" applyAlignment="1">
      <alignment horizontal="right" vertical="center"/>
      <protection locked="0"/>
    </xf>
    <xf numFmtId="3" fontId="58" fillId="30" borderId="109" xfId="0" applyNumberFormat="1" applyFont="1" applyFill="1" applyBorder="1" applyAlignment="1">
      <alignment horizontal="right" vertical="center"/>
      <protection locked="0"/>
    </xf>
    <xf numFmtId="9" fontId="4" fillId="27" borderId="94" xfId="4" applyFont="1" applyFill="1" applyBorder="1"/>
    <xf numFmtId="9" fontId="4" fillId="27" borderId="95" xfId="4" applyFont="1" applyFill="1" applyBorder="1"/>
    <xf numFmtId="9" fontId="4" fillId="27" borderId="96" xfId="4" applyFont="1" applyFill="1" applyBorder="1"/>
    <xf numFmtId="9" fontId="4" fillId="27" borderId="104" xfId="4" applyFont="1" applyFill="1" applyBorder="1"/>
    <xf numFmtId="9" fontId="54" fillId="27" borderId="108" xfId="4" applyFont="1" applyFill="1" applyBorder="1"/>
    <xf numFmtId="0" fontId="55" fillId="21" borderId="39" xfId="35" applyFont="1" applyFill="1" applyBorder="1" applyAlignment="1">
      <alignment vertical="center" wrapText="1"/>
      <protection locked="0"/>
    </xf>
    <xf numFmtId="0" fontId="77" fillId="0" borderId="0" xfId="2" applyFont="1"/>
    <xf numFmtId="0" fontId="78" fillId="0" borderId="75" xfId="35" applyFont="1" applyBorder="1" applyAlignment="1">
      <alignment horizontal="center" vertical="center" wrapText="1"/>
      <protection locked="0"/>
    </xf>
    <xf numFmtId="0" fontId="78" fillId="0" borderId="68" xfId="35" applyFont="1" applyBorder="1" applyAlignment="1">
      <alignment horizontal="center" vertical="center" wrapText="1"/>
      <protection locked="0"/>
    </xf>
    <xf numFmtId="0" fontId="78" fillId="0" borderId="76" xfId="35" applyFont="1" applyBorder="1" applyAlignment="1">
      <alignment horizontal="center" vertical="center" wrapText="1"/>
      <protection locked="0"/>
    </xf>
    <xf numFmtId="0" fontId="79" fillId="0" borderId="46" xfId="35" applyFont="1" applyBorder="1" applyAlignment="1">
      <alignment horizontal="center" vertical="center" wrapText="1"/>
      <protection locked="0"/>
    </xf>
    <xf numFmtId="0" fontId="79" fillId="0" borderId="114" xfId="31" applyFont="1" applyBorder="1" applyAlignment="1">
      <alignment horizontal="center" vertical="center" wrapText="1"/>
      <protection locked="0"/>
    </xf>
    <xf numFmtId="0" fontId="79" fillId="0" borderId="47" xfId="31" applyFont="1" applyBorder="1" applyAlignment="1">
      <alignment horizontal="center" vertical="center" wrapText="1"/>
      <protection locked="0"/>
    </xf>
    <xf numFmtId="3" fontId="81" fillId="28" borderId="33" xfId="35" applyNumberFormat="1" applyFont="1" applyFill="1" applyBorder="1" applyAlignment="1">
      <alignment horizontal="right" vertical="center"/>
      <protection locked="0"/>
    </xf>
    <xf numFmtId="9" fontId="80" fillId="28" borderId="38" xfId="35" applyNumberFormat="1" applyFont="1" applyFill="1" applyBorder="1" applyAlignment="1">
      <alignment horizontal="right" vertical="center"/>
      <protection locked="0"/>
    </xf>
    <xf numFmtId="9" fontId="80" fillId="28" borderId="32" xfId="35" applyNumberFormat="1" applyFont="1" applyFill="1" applyBorder="1" applyAlignment="1">
      <alignment horizontal="right" vertical="center"/>
      <protection locked="0"/>
    </xf>
    <xf numFmtId="9" fontId="80" fillId="28" borderId="49" xfId="33" applyNumberFormat="1" applyFont="1" applyFill="1" applyBorder="1" applyAlignment="1" applyProtection="1">
      <alignment horizontal="right" vertical="center"/>
      <protection locked="0"/>
    </xf>
    <xf numFmtId="3" fontId="82" fillId="25" borderId="36" xfId="35" applyNumberFormat="1" applyFont="1" applyFill="1" applyBorder="1" applyAlignment="1">
      <alignment horizontal="right" vertical="center"/>
      <protection locked="0"/>
    </xf>
    <xf numFmtId="1" fontId="82" fillId="25" borderId="36" xfId="35" applyNumberFormat="1" applyFont="1" applyFill="1" applyBorder="1" applyAlignment="1">
      <alignment horizontal="right" vertical="center"/>
      <protection locked="0"/>
    </xf>
    <xf numFmtId="1" fontId="82" fillId="25" borderId="110" xfId="35" applyNumberFormat="1" applyFont="1" applyFill="1" applyBorder="1" applyAlignment="1">
      <alignment horizontal="right" vertical="center"/>
      <protection locked="0"/>
    </xf>
    <xf numFmtId="1" fontId="82" fillId="25" borderId="51" xfId="35" applyNumberFormat="1" applyFont="1" applyFill="1" applyBorder="1" applyAlignment="1">
      <alignment horizontal="right" vertical="center"/>
      <protection locked="0"/>
    </xf>
    <xf numFmtId="3" fontId="81" fillId="26" borderId="35" xfId="35" applyNumberFormat="1" applyFont="1" applyFill="1" applyBorder="1" applyAlignment="1">
      <alignment horizontal="right" vertical="center"/>
      <protection locked="0"/>
    </xf>
    <xf numFmtId="9" fontId="80" fillId="26" borderId="34" xfId="35" applyNumberFormat="1" applyFont="1" applyFill="1" applyBorder="1" applyAlignment="1">
      <alignment horizontal="right" vertical="center"/>
      <protection locked="0"/>
    </xf>
    <xf numFmtId="9" fontId="80" fillId="26" borderId="111" xfId="35" applyNumberFormat="1" applyFont="1" applyFill="1" applyBorder="1" applyAlignment="1">
      <alignment horizontal="right" vertical="center"/>
      <protection locked="0"/>
    </xf>
    <xf numFmtId="9" fontId="80" fillId="26" borderId="53" xfId="33" applyNumberFormat="1" applyFont="1" applyFill="1" applyBorder="1" applyAlignment="1" applyProtection="1">
      <alignment horizontal="right" vertical="center"/>
      <protection locked="0"/>
    </xf>
    <xf numFmtId="3" fontId="81" fillId="28" borderId="35" xfId="35" applyNumberFormat="1" applyFont="1" applyFill="1" applyBorder="1" applyAlignment="1">
      <alignment horizontal="right" vertical="center"/>
      <protection locked="0"/>
    </xf>
    <xf numFmtId="9" fontId="80" fillId="28" borderId="34" xfId="35" applyNumberFormat="1" applyFont="1" applyFill="1" applyBorder="1" applyAlignment="1">
      <alignment horizontal="right" vertical="center"/>
      <protection locked="0"/>
    </xf>
    <xf numFmtId="9" fontId="80" fillId="28" borderId="111" xfId="35" applyNumberFormat="1" applyFont="1" applyFill="1" applyBorder="1" applyAlignment="1">
      <alignment horizontal="right" vertical="center"/>
      <protection locked="0"/>
    </xf>
    <xf numFmtId="9" fontId="80" fillId="28" borderId="53" xfId="33" applyNumberFormat="1" applyFont="1" applyFill="1" applyBorder="1" applyAlignment="1" applyProtection="1">
      <alignment horizontal="right" vertical="center"/>
      <protection locked="0"/>
    </xf>
    <xf numFmtId="3" fontId="81" fillId="28" borderId="35" xfId="34" applyNumberFormat="1" applyFont="1" applyFill="1" applyBorder="1" applyAlignment="1" applyProtection="1">
      <alignment horizontal="right" vertical="center"/>
      <protection locked="0"/>
    </xf>
    <xf numFmtId="3" fontId="82" fillId="25" borderId="44" xfId="35" applyNumberFormat="1" applyFont="1" applyFill="1" applyBorder="1" applyAlignment="1">
      <alignment horizontal="right" vertical="center"/>
      <protection locked="0"/>
    </xf>
    <xf numFmtId="1" fontId="82" fillId="25" borderId="44" xfId="35" applyNumberFormat="1" applyFont="1" applyFill="1" applyBorder="1" applyAlignment="1">
      <alignment horizontal="right" vertical="center"/>
      <protection locked="0"/>
    </xf>
    <xf numFmtId="1" fontId="82" fillId="25" borderId="24" xfId="35" applyNumberFormat="1" applyFont="1" applyFill="1" applyBorder="1" applyAlignment="1">
      <alignment horizontal="right" vertical="center"/>
      <protection locked="0"/>
    </xf>
    <xf numFmtId="1" fontId="82" fillId="25" borderId="55" xfId="35" applyNumberFormat="1" applyFont="1" applyFill="1" applyBorder="1" applyAlignment="1">
      <alignment horizontal="right" vertical="center"/>
      <protection locked="0"/>
    </xf>
    <xf numFmtId="3" fontId="82" fillId="22" borderId="41" xfId="34" applyNumberFormat="1" applyFont="1" applyFill="1" applyBorder="1" applyAlignment="1" applyProtection="1">
      <alignment horizontal="right" vertical="center"/>
      <protection locked="0"/>
    </xf>
    <xf numFmtId="9" fontId="82" fillId="22" borderId="40" xfId="33" applyFont="1" applyFill="1" applyBorder="1" applyAlignment="1" applyProtection="1">
      <alignment horizontal="right" vertical="center"/>
      <protection locked="0"/>
    </xf>
    <xf numFmtId="9" fontId="82" fillId="22" borderId="42" xfId="33" applyFont="1" applyFill="1" applyBorder="1" applyAlignment="1" applyProtection="1">
      <alignment horizontal="right" vertical="center"/>
      <protection locked="0"/>
    </xf>
    <xf numFmtId="3" fontId="81" fillId="26" borderId="33" xfId="35" applyNumberFormat="1" applyFont="1" applyFill="1" applyBorder="1" applyAlignment="1">
      <alignment horizontal="right" vertical="center"/>
      <protection locked="0"/>
    </xf>
    <xf numFmtId="9" fontId="80" fillId="26" borderId="38" xfId="35" applyNumberFormat="1" applyFont="1" applyFill="1" applyBorder="1" applyAlignment="1">
      <alignment horizontal="right" vertical="center"/>
      <protection locked="0"/>
    </xf>
    <xf numFmtId="9" fontId="80" fillId="26" borderId="32" xfId="35" applyNumberFormat="1" applyFont="1" applyFill="1" applyBorder="1" applyAlignment="1">
      <alignment horizontal="right" vertical="center"/>
      <protection locked="0"/>
    </xf>
    <xf numFmtId="9" fontId="80" fillId="26" borderId="49" xfId="33" applyNumberFormat="1" applyFont="1" applyFill="1" applyBorder="1" applyAlignment="1" applyProtection="1">
      <alignment horizontal="right" vertical="center"/>
      <protection locked="0"/>
    </xf>
    <xf numFmtId="3" fontId="82" fillId="21" borderId="41" xfId="34" applyNumberFormat="1" applyFont="1" applyFill="1" applyBorder="1" applyAlignment="1" applyProtection="1">
      <alignment horizontal="right" vertical="center"/>
      <protection locked="0"/>
    </xf>
    <xf numFmtId="9" fontId="82" fillId="21" borderId="40" xfId="33" applyFont="1" applyFill="1" applyBorder="1" applyAlignment="1" applyProtection="1">
      <alignment horizontal="right" vertical="center"/>
      <protection locked="0"/>
    </xf>
    <xf numFmtId="9" fontId="82" fillId="21" borderId="42" xfId="33" applyFont="1" applyFill="1" applyBorder="1" applyAlignment="1" applyProtection="1">
      <alignment horizontal="right" vertical="center"/>
      <protection locked="0"/>
    </xf>
    <xf numFmtId="3" fontId="81" fillId="20" borderId="33" xfId="35" applyNumberFormat="1" applyFont="1" applyFill="1" applyBorder="1" applyAlignment="1">
      <alignment horizontal="right" vertical="center"/>
      <protection locked="0"/>
    </xf>
    <xf numFmtId="9" fontId="80" fillId="20" borderId="38" xfId="35" applyNumberFormat="1" applyFont="1" applyFill="1" applyBorder="1" applyAlignment="1">
      <alignment horizontal="right" vertical="center"/>
      <protection locked="0"/>
    </xf>
    <xf numFmtId="9" fontId="80" fillId="20" borderId="32" xfId="35" applyNumberFormat="1" applyFont="1" applyFill="1" applyBorder="1" applyAlignment="1">
      <alignment horizontal="right" vertical="center"/>
      <protection locked="0"/>
    </xf>
    <xf numFmtId="9" fontId="80" fillId="20" borderId="49" xfId="33" applyNumberFormat="1" applyFont="1" applyFill="1" applyBorder="1" applyAlignment="1" applyProtection="1">
      <alignment horizontal="right" vertical="center"/>
      <protection locked="0"/>
    </xf>
    <xf numFmtId="9" fontId="80" fillId="28" borderId="35" xfId="35" applyNumberFormat="1" applyFont="1" applyFill="1" applyBorder="1" applyAlignment="1">
      <alignment horizontal="right" vertical="center"/>
      <protection locked="0"/>
    </xf>
    <xf numFmtId="9" fontId="80" fillId="28" borderId="112" xfId="35" applyNumberFormat="1" applyFont="1" applyFill="1" applyBorder="1" applyAlignment="1">
      <alignment horizontal="right" vertical="center"/>
      <protection locked="0"/>
    </xf>
    <xf numFmtId="3" fontId="82" fillId="25" borderId="58" xfId="35" applyNumberFormat="1" applyFont="1" applyFill="1" applyBorder="1" applyAlignment="1">
      <alignment horizontal="right" vertical="center"/>
      <protection locked="0"/>
    </xf>
    <xf numFmtId="1" fontId="82" fillId="25" borderId="58" xfId="35" applyNumberFormat="1" applyFont="1" applyFill="1" applyBorder="1" applyAlignment="1">
      <alignment horizontal="right" vertical="center"/>
      <protection locked="0"/>
    </xf>
    <xf numFmtId="1" fontId="82" fillId="25" borderId="113" xfId="35" applyNumberFormat="1" applyFont="1" applyFill="1" applyBorder="1" applyAlignment="1">
      <alignment horizontal="right" vertical="center"/>
      <protection locked="0"/>
    </xf>
    <xf numFmtId="1" fontId="82" fillId="25" borderId="59" xfId="35" applyNumberFormat="1" applyFont="1" applyFill="1" applyBorder="1" applyAlignment="1">
      <alignment horizontal="right" vertical="center"/>
      <protection locked="0"/>
    </xf>
    <xf numFmtId="0" fontId="55" fillId="0" borderId="75" xfId="0" applyFont="1" applyBorder="1" applyAlignment="1">
      <alignment horizontal="center" vertical="center" wrapText="1"/>
      <protection locked="0"/>
    </xf>
    <xf numFmtId="0" fontId="55" fillId="0" borderId="68" xfId="0" applyFont="1" applyBorder="1" applyAlignment="1">
      <alignment horizontal="center" vertical="center" wrapText="1"/>
      <protection locked="0"/>
    </xf>
    <xf numFmtId="0" fontId="55" fillId="0" borderId="102" xfId="0" applyFont="1" applyBorder="1" applyAlignment="1">
      <alignment horizontal="center" vertical="center" wrapText="1"/>
      <protection locked="0"/>
    </xf>
    <xf numFmtId="0" fontId="83" fillId="23" borderId="0" xfId="32" applyNumberFormat="1" applyFont="1" applyFill="1" applyBorder="1" applyAlignment="1" applyProtection="1">
      <protection locked="0"/>
    </xf>
    <xf numFmtId="1" fontId="4" fillId="27" borderId="90" xfId="4" applyNumberFormat="1" applyFont="1" applyFill="1" applyBorder="1"/>
    <xf numFmtId="1" fontId="4" fillId="27" borderId="91" xfId="4" applyNumberFormat="1" applyFont="1" applyFill="1" applyBorder="1"/>
    <xf numFmtId="1" fontId="4" fillId="27" borderId="92" xfId="4" applyNumberFormat="1" applyFont="1" applyFill="1" applyBorder="1"/>
    <xf numFmtId="1" fontId="4" fillId="27" borderId="105" xfId="4" applyNumberFormat="1" applyFont="1" applyFill="1" applyBorder="1"/>
    <xf numFmtId="1" fontId="54" fillId="27" borderId="109" xfId="4" applyNumberFormat="1" applyFont="1" applyFill="1" applyBorder="1"/>
    <xf numFmtId="0" fontId="17" fillId="0" borderId="28" xfId="2" applyFont="1" applyBorder="1" applyAlignment="1">
      <alignment vertical="center"/>
    </xf>
    <xf numFmtId="9" fontId="62" fillId="0" borderId="0" xfId="4" applyFont="1" applyFill="1" applyBorder="1" applyAlignment="1" applyProtection="1">
      <alignment horizontal="right" vertical="center"/>
      <protection locked="0"/>
    </xf>
    <xf numFmtId="3" fontId="52" fillId="21" borderId="22" xfId="34" applyNumberFormat="1" applyFont="1" applyFill="1" applyBorder="1" applyProtection="1">
      <protection locked="0"/>
    </xf>
    <xf numFmtId="9" fontId="21" fillId="0" borderId="11" xfId="1" applyFont="1" applyFill="1" applyBorder="1" applyAlignment="1">
      <alignment horizontal="right" vertical="center" wrapText="1"/>
    </xf>
    <xf numFmtId="9" fontId="21" fillId="0" borderId="17" xfId="1" applyFont="1" applyFill="1" applyBorder="1" applyAlignment="1">
      <alignment horizontal="right" vertical="center" wrapText="1"/>
    </xf>
    <xf numFmtId="0" fontId="43" fillId="23" borderId="0" xfId="32" applyFill="1">
      <protection locked="0"/>
    </xf>
    <xf numFmtId="0" fontId="43" fillId="8" borderId="0" xfId="32" applyFill="1">
      <protection locked="0"/>
    </xf>
    <xf numFmtId="0" fontId="5" fillId="0" borderId="25" xfId="44" applyFont="1" applyBorder="1">
      <protection locked="0"/>
    </xf>
    <xf numFmtId="0" fontId="27" fillId="0" borderId="27" xfId="44" applyBorder="1">
      <protection locked="0"/>
    </xf>
    <xf numFmtId="0" fontId="48" fillId="0" borderId="60" xfId="0" applyFont="1" applyBorder="1">
      <protection locked="0"/>
    </xf>
    <xf numFmtId="0" fontId="72" fillId="0" borderId="63" xfId="0" applyFont="1" applyBorder="1">
      <protection locked="0"/>
    </xf>
    <xf numFmtId="0" fontId="42" fillId="0" borderId="0" xfId="2" applyFont="1" applyAlignment="1">
      <alignment horizontal="left" vertical="center"/>
    </xf>
    <xf numFmtId="0" fontId="21" fillId="6" borderId="13" xfId="2" applyFont="1" applyFill="1" applyBorder="1" applyAlignment="1">
      <alignment horizontal="center" vertical="center" wrapText="1"/>
    </xf>
    <xf numFmtId="0" fontId="21" fillId="6" borderId="14" xfId="2" applyFont="1" applyFill="1" applyBorder="1" applyAlignment="1">
      <alignment horizontal="center" vertical="center" wrapText="1"/>
    </xf>
    <xf numFmtId="0" fontId="21" fillId="6" borderId="15" xfId="2" applyFont="1" applyFill="1" applyBorder="1" applyAlignment="1">
      <alignment horizontal="center" vertical="center" wrapText="1"/>
    </xf>
    <xf numFmtId="3" fontId="82" fillId="32" borderId="41" xfId="34" applyNumberFormat="1" applyFont="1" applyFill="1" applyBorder="1" applyAlignment="1" applyProtection="1">
      <alignment horizontal="right" vertical="center"/>
      <protection locked="0"/>
    </xf>
    <xf numFmtId="3" fontId="59" fillId="32" borderId="75" xfId="34" applyNumberFormat="1" applyFont="1" applyFill="1" applyBorder="1" applyAlignment="1" applyProtection="1">
      <alignment horizontal="right" vertical="center"/>
      <protection locked="0"/>
    </xf>
    <xf numFmtId="3" fontId="59" fillId="32" borderId="68" xfId="34" applyNumberFormat="1" applyFont="1" applyFill="1" applyBorder="1" applyAlignment="1" applyProtection="1">
      <alignment horizontal="right" vertical="center"/>
      <protection locked="0"/>
    </xf>
    <xf numFmtId="3" fontId="59" fillId="32" borderId="76" xfId="34" applyNumberFormat="1" applyFont="1" applyFill="1" applyBorder="1" applyAlignment="1" applyProtection="1">
      <alignment horizontal="right" vertical="center"/>
      <protection locked="0"/>
    </xf>
    <xf numFmtId="9" fontId="82" fillId="32" borderId="40" xfId="33" applyFont="1" applyFill="1" applyBorder="1" applyAlignment="1" applyProtection="1">
      <alignment horizontal="right" vertical="center"/>
      <protection locked="0"/>
    </xf>
    <xf numFmtId="9" fontId="82" fillId="32" borderId="42" xfId="33" applyFont="1" applyFill="1" applyBorder="1" applyAlignment="1" applyProtection="1">
      <alignment horizontal="right" vertical="center"/>
      <protection locked="0"/>
    </xf>
    <xf numFmtId="0" fontId="49" fillId="0" borderId="0" xfId="2" applyFont="1"/>
    <xf numFmtId="0" fontId="44" fillId="0" borderId="0" xfId="2" applyFont="1" applyAlignment="1">
      <alignment vertical="center"/>
    </xf>
    <xf numFmtId="0" fontId="44" fillId="0" borderId="0" xfId="2" applyFont="1"/>
    <xf numFmtId="0" fontId="14" fillId="0" borderId="0" xfId="2" applyFont="1"/>
    <xf numFmtId="0" fontId="15" fillId="0" borderId="0" xfId="2" applyFont="1"/>
    <xf numFmtId="0" fontId="45" fillId="0" borderId="0" xfId="2" applyFont="1"/>
    <xf numFmtId="0" fontId="50" fillId="0" borderId="9" xfId="2" applyFont="1" applyBorder="1" applyAlignment="1">
      <alignment horizontal="center" vertical="center" wrapText="1"/>
    </xf>
    <xf numFmtId="0" fontId="20" fillId="0" borderId="0" xfId="2" applyFont="1"/>
    <xf numFmtId="0" fontId="46" fillId="0" borderId="16" xfId="2" applyFont="1" applyBorder="1"/>
    <xf numFmtId="2" fontId="86" fillId="0" borderId="16" xfId="2" applyNumberFormat="1" applyFont="1" applyBorder="1" applyAlignment="1">
      <alignment horizontal="center" vertical="center" wrapText="1"/>
    </xf>
    <xf numFmtId="9" fontId="86" fillId="0" borderId="16" xfId="1" applyFont="1" applyFill="1" applyBorder="1" applyAlignment="1">
      <alignment horizontal="center" vertical="center" wrapText="1"/>
    </xf>
    <xf numFmtId="9" fontId="15" fillId="0" borderId="0" xfId="4" applyFont="1" applyFill="1" applyAlignment="1">
      <alignment horizontal="center"/>
    </xf>
    <xf numFmtId="0" fontId="15" fillId="0" borderId="0" xfId="2" applyFont="1" applyAlignment="1">
      <alignment horizontal="center"/>
    </xf>
    <xf numFmtId="0" fontId="46" fillId="0" borderId="17" xfId="2" applyFont="1" applyBorder="1"/>
    <xf numFmtId="2" fontId="86" fillId="0" borderId="17" xfId="2" applyNumberFormat="1" applyFont="1" applyBorder="1" applyAlignment="1">
      <alignment horizontal="center" vertical="center" wrapText="1"/>
    </xf>
    <xf numFmtId="9" fontId="86" fillId="0" borderId="17" xfId="1" applyFont="1" applyFill="1" applyBorder="1" applyAlignment="1">
      <alignment horizontal="center" vertical="center" wrapText="1"/>
    </xf>
    <xf numFmtId="2" fontId="21" fillId="0" borderId="17" xfId="2" applyNumberFormat="1" applyFont="1" applyBorder="1" applyAlignment="1">
      <alignment horizontal="center" vertical="center" wrapText="1"/>
    </xf>
    <xf numFmtId="4" fontId="87" fillId="0" borderId="0" xfId="31" applyNumberFormat="1" applyFont="1">
      <protection locked="0"/>
    </xf>
    <xf numFmtId="9" fontId="15" fillId="0" borderId="0" xfId="4" applyFont="1" applyAlignment="1">
      <alignment horizontal="center"/>
    </xf>
    <xf numFmtId="166" fontId="15" fillId="0" borderId="0" xfId="31" applyNumberFormat="1" applyFont="1">
      <protection locked="0"/>
    </xf>
    <xf numFmtId="0" fontId="46" fillId="0" borderId="18" xfId="2" applyFont="1" applyBorder="1"/>
    <xf numFmtId="2" fontId="86" fillId="0" borderId="18" xfId="2" applyNumberFormat="1" applyFont="1" applyBorder="1" applyAlignment="1">
      <alignment horizontal="center" vertical="center" wrapText="1"/>
    </xf>
    <xf numFmtId="0" fontId="47" fillId="0" borderId="0" xfId="2" applyFont="1"/>
    <xf numFmtId="0" fontId="46" fillId="0" borderId="0" xfId="2" applyFont="1"/>
    <xf numFmtId="9" fontId="16" fillId="0" borderId="0" xfId="2" applyNumberFormat="1" applyFont="1"/>
    <xf numFmtId="0" fontId="16" fillId="0" borderId="0" xfId="2" applyFont="1"/>
    <xf numFmtId="4" fontId="26" fillId="0" borderId="0" xfId="31" applyNumberFormat="1" applyFont="1">
      <protection locked="0"/>
    </xf>
    <xf numFmtId="2" fontId="21" fillId="0" borderId="16" xfId="2" applyNumberFormat="1" applyFont="1" applyBorder="1" applyAlignment="1">
      <alignment horizontal="center" vertical="center" wrapText="1"/>
    </xf>
    <xf numFmtId="9" fontId="16" fillId="0" borderId="0" xfId="4" applyFont="1"/>
    <xf numFmtId="166" fontId="16" fillId="0" borderId="0" xfId="2" applyNumberFormat="1" applyFont="1"/>
    <xf numFmtId="2" fontId="21" fillId="0" borderId="18" xfId="2" applyNumberFormat="1" applyFont="1" applyBorder="1" applyAlignment="1">
      <alignment horizontal="center" vertical="center" wrapText="1"/>
    </xf>
    <xf numFmtId="167" fontId="47" fillId="0" borderId="0" xfId="2" applyNumberFormat="1" applyFont="1"/>
    <xf numFmtId="0" fontId="48" fillId="0" borderId="0" xfId="2" applyFont="1" applyAlignment="1">
      <alignment horizontal="left" vertical="center"/>
    </xf>
    <xf numFmtId="0" fontId="22" fillId="0" borderId="0" xfId="2" applyFont="1"/>
    <xf numFmtId="0" fontId="18" fillId="0" borderId="0" xfId="2" applyFont="1"/>
    <xf numFmtId="0" fontId="19" fillId="0" borderId="0" xfId="2" applyFont="1"/>
    <xf numFmtId="0" fontId="13" fillId="0" borderId="0" xfId="2" applyAlignment="1">
      <alignment horizontal="center"/>
    </xf>
    <xf numFmtId="0" fontId="46" fillId="0" borderId="10" xfId="2" applyFont="1" applyBorder="1"/>
    <xf numFmtId="2" fontId="21" fillId="0" borderId="10" xfId="2" applyNumberFormat="1" applyFont="1" applyBorder="1" applyAlignment="1">
      <alignment horizontal="center" vertical="center" wrapText="1"/>
    </xf>
    <xf numFmtId="0" fontId="46" fillId="0" borderId="11" xfId="2" applyFont="1" applyBorder="1"/>
    <xf numFmtId="2" fontId="21" fillId="0" borderId="11" xfId="2" applyNumberFormat="1" applyFont="1" applyBorder="1" applyAlignment="1">
      <alignment horizontal="center" vertical="center" wrapText="1"/>
    </xf>
    <xf numFmtId="9" fontId="16" fillId="0" borderId="0" xfId="4" applyFont="1" applyAlignment="1">
      <alignment horizontal="left"/>
    </xf>
    <xf numFmtId="9" fontId="20" fillId="0" borderId="0" xfId="4" applyFont="1" applyAlignment="1">
      <alignment horizontal="left"/>
    </xf>
    <xf numFmtId="0" fontId="46" fillId="0" borderId="12" xfId="2" applyFont="1" applyBorder="1"/>
    <xf numFmtId="2" fontId="21" fillId="0" borderId="12" xfId="2" applyNumberFormat="1" applyFont="1" applyBorder="1" applyAlignment="1">
      <alignment horizontal="center" vertical="center" wrapText="1"/>
    </xf>
    <xf numFmtId="2" fontId="42" fillId="7" borderId="0" xfId="2" applyNumberFormat="1" applyFont="1" applyFill="1" applyAlignment="1">
      <alignment horizontal="left" vertical="center"/>
    </xf>
    <xf numFmtId="4" fontId="25" fillId="8" borderId="0" xfId="2" applyNumberFormat="1" applyFont="1" applyFill="1" applyProtection="1">
      <protection locked="0"/>
    </xf>
    <xf numFmtId="0" fontId="45" fillId="7" borderId="0" xfId="2" applyFont="1" applyFill="1"/>
    <xf numFmtId="166" fontId="15" fillId="0" borderId="0" xfId="31" applyNumberFormat="1" applyFont="1" applyProtection="1"/>
    <xf numFmtId="9" fontId="20" fillId="0" borderId="0" xfId="4" applyFont="1"/>
    <xf numFmtId="0" fontId="13" fillId="0" borderId="0" xfId="2" applyFont="1" applyFill="1" applyBorder="1" applyAlignment="1">
      <alignment horizontal="left" vertical="center"/>
    </xf>
    <xf numFmtId="0" fontId="55" fillId="2" borderId="52" xfId="35" applyFont="1" applyFill="1" applyBorder="1" applyAlignment="1">
      <alignment vertical="center" wrapText="1"/>
      <protection locked="0"/>
    </xf>
    <xf numFmtId="0" fontId="54" fillId="2" borderId="50" xfId="35" applyFont="1" applyFill="1" applyBorder="1" applyAlignment="1">
      <alignment vertical="center" wrapText="1"/>
      <protection locked="0"/>
    </xf>
    <xf numFmtId="0" fontId="54" fillId="2" borderId="52" xfId="35" applyFont="1" applyFill="1" applyBorder="1" applyAlignment="1">
      <alignment vertical="center" wrapText="1"/>
      <protection locked="0"/>
    </xf>
    <xf numFmtId="0" fontId="55" fillId="2" borderId="48" xfId="35" applyFont="1" applyFill="1" applyBorder="1" applyAlignment="1">
      <alignment vertical="center" wrapText="1"/>
      <protection locked="0"/>
    </xf>
    <xf numFmtId="0" fontId="54" fillId="2" borderId="54" xfId="35" applyFont="1" applyFill="1" applyBorder="1" applyAlignment="1">
      <alignment vertical="center" wrapText="1"/>
      <protection locked="0"/>
    </xf>
    <xf numFmtId="0" fontId="54" fillId="2" borderId="48" xfId="35" applyFont="1" applyFill="1" applyBorder="1" applyAlignment="1">
      <alignment vertical="center" wrapText="1"/>
      <protection locked="0"/>
    </xf>
    <xf numFmtId="0" fontId="54" fillId="2" borderId="56" xfId="35" applyFont="1" applyFill="1" applyBorder="1" applyAlignment="1">
      <alignment vertical="center" wrapText="1"/>
      <protection locked="0"/>
    </xf>
    <xf numFmtId="0" fontId="54" fillId="0" borderId="48" xfId="35" applyFont="1" applyFill="1" applyBorder="1" applyAlignment="1">
      <alignment horizontal="left" vertical="center" wrapText="1"/>
      <protection locked="0"/>
    </xf>
    <xf numFmtId="0" fontId="54" fillId="0" borderId="50" xfId="35" applyFont="1" applyFill="1" applyBorder="1" applyAlignment="1">
      <alignment horizontal="left" vertical="center" wrapText="1"/>
      <protection locked="0"/>
    </xf>
    <xf numFmtId="0" fontId="55" fillId="2" borderId="77" xfId="0" applyFont="1" applyFill="1" applyBorder="1" applyAlignment="1">
      <alignment horizontal="center" vertical="center" wrapText="1"/>
      <protection locked="0"/>
    </xf>
    <xf numFmtId="0" fontId="54" fillId="2" borderId="100" xfId="0" applyFont="1" applyFill="1" applyBorder="1" applyAlignment="1">
      <alignment horizontal="center" vertical="center" wrapText="1"/>
      <protection locked="0"/>
    </xf>
    <xf numFmtId="0" fontId="54" fillId="2" borderId="94" xfId="0" applyFont="1" applyFill="1" applyBorder="1" applyAlignment="1">
      <alignment horizontal="center" vertical="center" wrapText="1"/>
      <protection locked="0"/>
    </xf>
    <xf numFmtId="0" fontId="55" fillId="2" borderId="90" xfId="0" applyFont="1" applyFill="1" applyBorder="1" applyAlignment="1">
      <alignment horizontal="center" vertical="center" wrapText="1"/>
      <protection locked="0"/>
    </xf>
    <xf numFmtId="0" fontId="54" fillId="2" borderId="87" xfId="0" applyFont="1" applyFill="1" applyBorder="1" applyAlignment="1">
      <alignment horizontal="center" vertical="center" wrapText="1"/>
      <protection locked="0"/>
    </xf>
    <xf numFmtId="2" fontId="51" fillId="0" borderId="0" xfId="2" applyNumberFormat="1" applyFont="1" applyAlignment="1">
      <alignment horizontal="center" vertical="center" shrinkToFit="1"/>
    </xf>
    <xf numFmtId="2" fontId="51" fillId="0" borderId="0" xfId="2" applyNumberFormat="1" applyFont="1" applyAlignment="1">
      <alignment horizontal="left" vertical="center" shrinkToFit="1"/>
    </xf>
    <xf numFmtId="0" fontId="23" fillId="0" borderId="0" xfId="2" applyFont="1" applyAlignment="1">
      <alignment horizontal="center"/>
    </xf>
  </cellXfs>
  <cellStyles count="45">
    <cellStyle name="20 % - Accent1 2" xfId="5" xr:uid="{00000000-0005-0000-0000-000000000000}"/>
    <cellStyle name="20 % - Accent5 2" xfId="6" xr:uid="{00000000-0005-0000-0000-000001000000}"/>
    <cellStyle name="20 % - Accent6 2" xfId="7" xr:uid="{00000000-0005-0000-0000-000002000000}"/>
    <cellStyle name="40 % - Accent6 2" xfId="8" xr:uid="{00000000-0005-0000-0000-000003000000}"/>
    <cellStyle name="60 % - Accent1 2" xfId="9" xr:uid="{00000000-0005-0000-0000-000004000000}"/>
    <cellStyle name="60 % - Accent5 2" xfId="10" xr:uid="{00000000-0005-0000-0000-000005000000}"/>
    <cellStyle name="60 % - Accent6 2" xfId="11" xr:uid="{00000000-0005-0000-0000-000006000000}"/>
    <cellStyle name="Accent5 2" xfId="12" xr:uid="{00000000-0005-0000-0000-000007000000}"/>
    <cellStyle name="Calcul 2" xfId="13" xr:uid="{00000000-0005-0000-0000-000008000000}"/>
    <cellStyle name="Comma [0]" xfId="14" xr:uid="{00000000-0005-0000-0000-000009000000}"/>
    <cellStyle name="Commentaire" xfId="15" xr:uid="{00000000-0005-0000-0000-00000A000000}"/>
    <cellStyle name="Currency [0]" xfId="16" xr:uid="{00000000-0005-0000-0000-00000B000000}"/>
    <cellStyle name="En-tête" xfId="17" xr:uid="{00000000-0005-0000-0000-00000C000000}"/>
    <cellStyle name="Entrée 2" xfId="18" xr:uid="{00000000-0005-0000-0000-00000D000000}"/>
    <cellStyle name="Lien hypertexte" xfId="32" builtinId="8"/>
    <cellStyle name="Lien hypertexte 2" xfId="19" xr:uid="{00000000-0005-0000-0000-00000F000000}"/>
    <cellStyle name="Milliers" xfId="30" builtinId="3"/>
    <cellStyle name="Milliers 2" xfId="21" xr:uid="{00000000-0005-0000-0000-000011000000}"/>
    <cellStyle name="Milliers 2 2" xfId="34" xr:uid="{00000000-0005-0000-0000-000012000000}"/>
    <cellStyle name="Milliers 2 2 2" xfId="43" xr:uid="{00000000-0005-0000-0000-000013000000}"/>
    <cellStyle name="Milliers 2 3" xfId="42" xr:uid="{00000000-0005-0000-0000-000014000000}"/>
    <cellStyle name="Milliers 3" xfId="20" xr:uid="{00000000-0005-0000-0000-000015000000}"/>
    <cellStyle name="Milliers 3 2" xfId="41" xr:uid="{00000000-0005-0000-0000-000016000000}"/>
    <cellStyle name="Normal" xfId="0" builtinId="0"/>
    <cellStyle name="Normal 2" xfId="2" xr:uid="{00000000-0005-0000-0000-000018000000}"/>
    <cellStyle name="Normal 3" xfId="22" xr:uid="{00000000-0005-0000-0000-000019000000}"/>
    <cellStyle name="Normal 3 2" xfId="35" xr:uid="{00000000-0005-0000-0000-00001A000000}"/>
    <cellStyle name="Normal 3 2 2" xfId="44" xr:uid="{00000000-0005-0000-0000-00001B000000}"/>
    <cellStyle name="Normal 4" xfId="31" xr:uid="{00000000-0005-0000-0000-00001C000000}"/>
    <cellStyle name="Pourcentage" xfId="4" builtinId="5"/>
    <cellStyle name="Pourcentage 2" xfId="1" xr:uid="{00000000-0005-0000-0000-00001E000000}"/>
    <cellStyle name="Pourcentage 2 2" xfId="23" xr:uid="{00000000-0005-0000-0000-00001F000000}"/>
    <cellStyle name="Pourcentage 2 3" xfId="33" xr:uid="{00000000-0005-0000-0000-000020000000}"/>
    <cellStyle name="Résultat 1" xfId="24" xr:uid="{00000000-0005-0000-0000-000021000000}"/>
    <cellStyle name="Résultat2 1" xfId="25" xr:uid="{00000000-0005-0000-0000-000022000000}"/>
    <cellStyle name="Sortie 2" xfId="26" xr:uid="{00000000-0005-0000-0000-000023000000}"/>
    <cellStyle name="Texte explicatif" xfId="3" builtinId="53" customBuiltin="1"/>
    <cellStyle name="Titre 1" xfId="27" xr:uid="{00000000-0005-0000-0000-000025000000}"/>
    <cellStyle name="Titre 2" xfId="28" xr:uid="{00000000-0005-0000-0000-000026000000}"/>
    <cellStyle name="Titre1 1" xfId="29" xr:uid="{00000000-0005-0000-0000-000027000000}"/>
    <cellStyle name="XLConnect.Boolean" xfId="39" xr:uid="{00000000-0005-0000-0000-000028000000}"/>
    <cellStyle name="XLConnect.DateTime" xfId="40" xr:uid="{00000000-0005-0000-0000-000029000000}"/>
    <cellStyle name="XLConnect.Header" xfId="36" xr:uid="{00000000-0005-0000-0000-00002A000000}"/>
    <cellStyle name="XLConnect.Numeric" xfId="38" xr:uid="{00000000-0005-0000-0000-00002B000000}"/>
    <cellStyle name="XLConnect.String" xfId="37" xr:uid="{00000000-0005-0000-0000-00002C000000}"/>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8080"/>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A4F3-4B0A-BAC6-96D81629BAE2}"/>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187.63</c:v>
                </c:pt>
                <c:pt idx="4">
                  <c:v>189.3</c:v>
                </c:pt>
                <c:pt idx="5">
                  <c:v>185.95</c:v>
                </c:pt>
                <c:pt idx="6">
                  <c:v>187.57</c:v>
                </c:pt>
                <c:pt idx="7">
                  <c:v>188.75</c:v>
                </c:pt>
                <c:pt idx="8">
                  <c:v>197</c:v>
                </c:pt>
              </c:numCache>
            </c:numRef>
          </c:val>
          <c:smooth val="0"/>
          <c:extLst>
            <c:ext xmlns:c16="http://schemas.microsoft.com/office/drawing/2014/chart" uri="{C3380CC4-5D6E-409C-BE32-E72D297353CC}">
              <c16:uniqueId val="{00000001-A4F3-4B0A-BAC6-96D81629BAE2}"/>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A4F3-4B0A-BAC6-96D81629BAE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69D0-4625-ADFA-BD971D0390E8}"/>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pt idx="4">
                  <c:v>190.89</c:v>
                </c:pt>
                <c:pt idx="5">
                  <c:v>189.76</c:v>
                </c:pt>
                <c:pt idx="6">
                  <c:v>194.38</c:v>
                </c:pt>
                <c:pt idx="7">
                  <c:v>191.63</c:v>
                </c:pt>
                <c:pt idx="8">
                  <c:v>205.2</c:v>
                </c:pt>
              </c:numCache>
            </c:numRef>
          </c:val>
          <c:smooth val="0"/>
          <c:extLst>
            <c:ext xmlns:c16="http://schemas.microsoft.com/office/drawing/2014/chart" uri="{C3380CC4-5D6E-409C-BE32-E72D297353CC}">
              <c16:uniqueId val="{00000001-69D0-4625-ADFA-BD971D0390E8}"/>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69D0-4625-ADFA-BD971D0390E8}"/>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37C3-4654-8CDC-E22D827B9FF9}"/>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pt idx="4">
                  <c:v>261.5</c:v>
                </c:pt>
                <c:pt idx="5">
                  <c:v>255.76</c:v>
                </c:pt>
                <c:pt idx="6">
                  <c:v>248.9</c:v>
                </c:pt>
                <c:pt idx="7">
                  <c:v>248</c:v>
                </c:pt>
                <c:pt idx="8">
                  <c:v>253.71</c:v>
                </c:pt>
              </c:numCache>
            </c:numRef>
          </c:val>
          <c:smooth val="0"/>
          <c:extLst>
            <c:ext xmlns:c16="http://schemas.microsoft.com/office/drawing/2014/chart" uri="{C3380CC4-5D6E-409C-BE32-E72D297353CC}">
              <c16:uniqueId val="{00000001-37C3-4654-8CDC-E22D827B9FF9}"/>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37C3-4654-8CDC-E22D827B9FF9}"/>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B146-4066-BBD8-E1BBD37AD159}"/>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B146-4066-BBD8-E1BBD37AD159}"/>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pt idx="3">
                  <c:v>474.88</c:v>
                </c:pt>
                <c:pt idx="4">
                  <c:v>464.33</c:v>
                </c:pt>
                <c:pt idx="5">
                  <c:v>459</c:v>
                </c:pt>
                <c:pt idx="6">
                  <c:v>479.88</c:v>
                </c:pt>
                <c:pt idx="7">
                  <c:v>498.38</c:v>
                </c:pt>
              </c:numCache>
            </c:numRef>
          </c:val>
          <c:smooth val="0"/>
          <c:extLst>
            <c:ext xmlns:c16="http://schemas.microsoft.com/office/drawing/2014/chart" uri="{C3380CC4-5D6E-409C-BE32-E72D297353CC}">
              <c16:uniqueId val="{00000002-B146-4066-BBD8-E1BBD37AD159}"/>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8415-4320-A7BF-8B868E5BE2DA}"/>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8415-4320-A7BF-8B868E5BE2DA}"/>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pt idx="3">
                  <c:v>553.33000000000004</c:v>
                </c:pt>
                <c:pt idx="5">
                  <c:v>550</c:v>
                </c:pt>
                <c:pt idx="6">
                  <c:v>546.25</c:v>
                </c:pt>
                <c:pt idx="7">
                  <c:v>531.25</c:v>
                </c:pt>
              </c:numCache>
            </c:numRef>
          </c:val>
          <c:smooth val="0"/>
          <c:extLst>
            <c:ext xmlns:c16="http://schemas.microsoft.com/office/drawing/2014/chart" uri="{C3380CC4-5D6E-409C-BE32-E72D297353CC}">
              <c16:uniqueId val="{00000002-8415-4320-A7BF-8B868E5BE2DA}"/>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9</xdr:row>
      <xdr:rowOff>12700</xdr:rowOff>
    </xdr:from>
    <xdr:to>
      <xdr:col>0</xdr:col>
      <xdr:colOff>12071350</xdr:colOff>
      <xdr:row>70</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14630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28575</xdr:colOff>
      <xdr:row>8</xdr:row>
      <xdr:rowOff>0</xdr:rowOff>
    </xdr:to>
    <xdr:sp macro="" textlink="" fLocksText="0">
      <xdr:nvSpPr>
        <xdr:cNvPr id="2" name="Images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14544675" cy="147320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25,5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1,47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784352</xdr:colOff>
      <xdr:row>8</xdr:row>
      <xdr:rowOff>9260</xdr:rowOff>
    </xdr:to>
    <xdr:sp macro="" textlink="" fLocksText="0">
      <xdr:nvSpPr>
        <xdr:cNvPr id="3" name="Images 1">
          <a:extLst>
            <a:ext uri="{FF2B5EF4-FFF2-40B4-BE49-F238E27FC236}">
              <a16:creationId xmlns:a16="http://schemas.microsoft.com/office/drawing/2014/main" id="{1A0B3933-33E7-4BC1-BB77-30EE5721DD16}"/>
            </a:ext>
          </a:extLst>
        </xdr:cNvPr>
        <xdr:cNvSpPr>
          <a:spLocks noChangeArrowheads="1"/>
        </xdr:cNvSpPr>
      </xdr:nvSpPr>
      <xdr:spPr bwMode="auto">
        <a:xfrm>
          <a:off x="0" y="0"/>
          <a:ext cx="16246602" cy="151738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089880AA-6018-4B04-A73C-60352F23E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E7EA1447-D197-4769-BC63-D654893E7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8F8B849D-3FA5-48F9-9F46-AFDA82DD7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2E7E5B39-3FC4-4725-BBDD-266EEACADF0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508A2932-79B5-46AA-8FF5-5BBB47B1C2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5FAA7AFC-7E7E-4637-A89D-3501AD7C0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C14403D9-B29A-4B40-BAAB-1C9CE060E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FFDF0FBB-A53D-4B39-97AD-04CBA7B8AD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F1A1AA84-4321-4CA3-9C4C-4CDFE9DA13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9"/>
  <sheetViews>
    <sheetView zoomScaleNormal="100" workbookViewId="0">
      <selection activeCell="A8" sqref="A8:XFD8"/>
    </sheetView>
  </sheetViews>
  <sheetFormatPr baseColWidth="10" defaultColWidth="8.77734375" defaultRowHeight="16.8"/>
  <cols>
    <col min="1" max="1" width="208.6640625" style="92" customWidth="1"/>
    <col min="2" max="10" width="10.77734375" style="92" customWidth="1"/>
    <col min="11" max="11" width="24.77734375" style="92" customWidth="1"/>
    <col min="12" max="16" width="10.77734375" style="92" customWidth="1"/>
    <col min="17" max="1023" width="10.5546875" style="92" customWidth="1"/>
    <col min="1024" max="1025" width="11.44140625" style="92" customWidth="1"/>
    <col min="1026" max="16384" width="8.77734375" style="92"/>
  </cols>
  <sheetData>
    <row r="2" spans="1:16" ht="24">
      <c r="A2" s="101" t="s">
        <v>111</v>
      </c>
      <c r="E2" s="93"/>
    </row>
    <row r="3" spans="1:16">
      <c r="A3" s="319" t="s">
        <v>137</v>
      </c>
      <c r="B3" s="94"/>
      <c r="C3" s="94"/>
      <c r="D3" s="94"/>
      <c r="E3" s="93"/>
      <c r="F3" s="93"/>
    </row>
    <row r="4" spans="1:16">
      <c r="A4" s="319" t="s">
        <v>150</v>
      </c>
      <c r="B4" s="95"/>
      <c r="C4" s="95"/>
      <c r="D4" s="95"/>
      <c r="E4" s="96"/>
      <c r="F4" s="96"/>
      <c r="G4" s="96"/>
      <c r="H4" s="96"/>
      <c r="I4" s="96"/>
      <c r="J4" s="96"/>
      <c r="K4" s="96"/>
      <c r="L4" s="96"/>
      <c r="M4" s="96"/>
      <c r="N4" s="96"/>
      <c r="O4" s="96"/>
      <c r="P4" s="96"/>
    </row>
    <row r="5" spans="1:16">
      <c r="A5" s="319" t="s">
        <v>151</v>
      </c>
      <c r="B5" s="95"/>
      <c r="C5" s="95"/>
      <c r="D5" s="95"/>
      <c r="E5" s="96"/>
      <c r="F5" s="96"/>
      <c r="G5" s="96"/>
      <c r="H5" s="96"/>
      <c r="I5" s="96"/>
      <c r="J5" s="96"/>
      <c r="K5" s="96"/>
      <c r="L5" s="96"/>
      <c r="M5" s="96"/>
      <c r="N5" s="96"/>
      <c r="O5" s="96"/>
      <c r="P5" s="96"/>
    </row>
    <row r="6" spans="1:16" s="331" customFormat="1">
      <c r="A6" s="319" t="s">
        <v>135</v>
      </c>
      <c r="B6" s="330"/>
      <c r="C6" s="330"/>
      <c r="D6" s="330"/>
      <c r="E6" s="330"/>
      <c r="F6" s="330"/>
      <c r="G6" s="330"/>
      <c r="H6" s="330"/>
      <c r="I6" s="330"/>
      <c r="J6" s="330"/>
      <c r="K6" s="330"/>
      <c r="L6" s="330"/>
      <c r="M6" s="330"/>
      <c r="N6" s="330"/>
      <c r="O6" s="330"/>
      <c r="P6" s="330"/>
    </row>
    <row r="7" spans="1:16">
      <c r="A7" s="319" t="s">
        <v>136</v>
      </c>
      <c r="B7" s="95"/>
      <c r="C7" s="95"/>
      <c r="D7" s="95"/>
      <c r="E7" s="96"/>
      <c r="F7" s="96"/>
      <c r="G7" s="96"/>
      <c r="H7" s="96"/>
      <c r="I7" s="96"/>
      <c r="J7" s="96"/>
      <c r="K7" s="96"/>
      <c r="L7" s="96"/>
      <c r="M7" s="96"/>
      <c r="N7" s="96"/>
      <c r="O7" s="96"/>
      <c r="P7" s="96"/>
    </row>
    <row r="8" spans="1:16">
      <c r="A8" s="319"/>
      <c r="B8" s="95"/>
      <c r="C8" s="95"/>
      <c r="D8" s="95"/>
      <c r="E8" s="96"/>
      <c r="F8" s="96"/>
      <c r="G8" s="96"/>
      <c r="H8" s="96"/>
      <c r="I8" s="96"/>
      <c r="J8" s="96"/>
      <c r="K8" s="96"/>
      <c r="L8" s="96"/>
      <c r="M8" s="96"/>
      <c r="N8" s="96"/>
      <c r="O8" s="96"/>
      <c r="P8" s="96"/>
    </row>
    <row r="9" spans="1:16" ht="24">
      <c r="A9" s="101"/>
      <c r="B9" s="95"/>
      <c r="C9" s="95"/>
      <c r="D9" s="95"/>
      <c r="E9" s="96"/>
      <c r="F9" s="96"/>
      <c r="G9" s="96"/>
      <c r="H9" s="96"/>
      <c r="I9" s="96"/>
      <c r="J9" s="96"/>
      <c r="K9" s="96"/>
      <c r="L9" s="96"/>
      <c r="M9" s="96"/>
      <c r="N9" s="96"/>
      <c r="O9" s="96"/>
      <c r="P9" s="96"/>
    </row>
    <row r="10" spans="1:16" ht="19.2">
      <c r="A10" s="98"/>
      <c r="B10" s="97"/>
      <c r="C10" s="97"/>
      <c r="D10" s="97"/>
      <c r="E10" s="93"/>
      <c r="F10" s="93"/>
    </row>
    <row r="11" spans="1:16" ht="19.2">
      <c r="A11" s="97"/>
      <c r="B11" s="98"/>
      <c r="C11" s="98"/>
      <c r="D11" s="98"/>
      <c r="H11" s="99"/>
    </row>
    <row r="12" spans="1:16">
      <c r="A12" s="100"/>
    </row>
    <row r="13" spans="1:16">
      <c r="A13" s="102"/>
    </row>
    <row r="14" spans="1:16">
      <c r="A14" s="102"/>
    </row>
    <row r="15" spans="1:16">
      <c r="A15" s="102"/>
    </row>
    <row r="16" spans="1:16">
      <c r="A16" s="102"/>
    </row>
    <row r="17" spans="1:1">
      <c r="A17" s="102"/>
    </row>
    <row r="18" spans="1:1">
      <c r="A18" s="102"/>
    </row>
    <row r="19" spans="1:1">
      <c r="A19" s="100"/>
    </row>
    <row r="20" spans="1:1">
      <c r="A20" s="102"/>
    </row>
    <row r="21" spans="1:1">
      <c r="A21" s="102"/>
    </row>
    <row r="22" spans="1:1">
      <c r="A22" s="102"/>
    </row>
    <row r="23" spans="1:1">
      <c r="A23" s="102"/>
    </row>
    <row r="24" spans="1:1">
      <c r="A24" s="100"/>
    </row>
    <row r="25" spans="1:1">
      <c r="A25" s="102"/>
    </row>
    <row r="26" spans="1:1" ht="19.95" customHeight="1">
      <c r="A26" s="103"/>
    </row>
    <row r="27" spans="1:1">
      <c r="A27" s="102"/>
    </row>
    <row r="28" spans="1:1">
      <c r="A28" s="102"/>
    </row>
    <row r="29" spans="1:1">
      <c r="A29" s="102"/>
    </row>
    <row r="30" spans="1:1">
      <c r="A30" s="102"/>
    </row>
    <row r="31" spans="1:1">
      <c r="A31" s="102"/>
    </row>
    <row r="32" spans="1:1">
      <c r="A32" s="103"/>
    </row>
    <row r="33" spans="1:1">
      <c r="A33" s="102"/>
    </row>
    <row r="34" spans="1:1" ht="20.55" customHeight="1">
      <c r="A34" s="102"/>
    </row>
    <row r="35" spans="1:1">
      <c r="A35" s="102"/>
    </row>
    <row r="36" spans="1:1">
      <c r="A36" s="102"/>
    </row>
    <row r="37" spans="1:1">
      <c r="A37" s="102"/>
    </row>
    <row r="38" spans="1:1">
      <c r="A38" s="102"/>
    </row>
    <row r="39" spans="1:1">
      <c r="A39" s="102"/>
    </row>
  </sheetData>
  <hyperlinks>
    <hyperlink ref="A4" location="GC_Estim1_04_SURF_RDT_25_26!A1" display="Estimations des surfaces et rendements campagne 2025/2026" xr:uid="{00000000-0004-0000-0000-000001000000}"/>
    <hyperlink ref="A3" location="Calendrier_Estim_production!A1" display="Calendrier_Estim_production" xr:uid="{00000000-0004-0000-0000-000002000000}"/>
    <hyperlink ref="A6" location="Cotations_cereales!A1" display="Cotations_cereales" xr:uid="{00000000-0004-0000-0000-000003000000}"/>
    <hyperlink ref="A7" location="Cotations_oleoproteagineux!A1" display="Cotations_oleoproteagineux" xr:uid="{00000000-0004-0000-0000-000004000000}"/>
    <hyperlink ref="A5" location="GC_Estim1_04_SURF_25_26!A1" display="Estimations des surfaces campagne 2025/2026" xr:uid="{00000000-0004-0000-0000-000005000000}"/>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9"/>
  <sheetViews>
    <sheetView zoomScaleNormal="100" zoomScalePageLayoutView="60" workbookViewId="0"/>
  </sheetViews>
  <sheetFormatPr baseColWidth="10" defaultColWidth="8.77734375" defaultRowHeight="13.2"/>
  <cols>
    <col min="1" max="1" width="24.77734375" style="1" customWidth="1"/>
    <col min="2" max="13" width="8.44140625" style="1" customWidth="1"/>
    <col min="14" max="1023" width="10.5546875" style="1" customWidth="1"/>
    <col min="1024" max="1025" width="11.44140625" style="1" customWidth="1"/>
  </cols>
  <sheetData>
    <row r="1" spans="1:13" ht="15" customHeight="1">
      <c r="A1" s="2" t="s">
        <v>0</v>
      </c>
      <c r="B1" s="3"/>
      <c r="C1" s="4"/>
      <c r="D1" s="4"/>
      <c r="E1" s="4"/>
      <c r="F1" s="4"/>
      <c r="G1" s="4"/>
      <c r="H1" s="4"/>
      <c r="I1" s="4"/>
      <c r="J1" s="4"/>
      <c r="K1" s="4"/>
      <c r="L1" s="4"/>
      <c r="M1" s="4"/>
    </row>
    <row r="3" spans="1:13" ht="16.8">
      <c r="A3" s="5" t="s">
        <v>1</v>
      </c>
      <c r="B3" s="4"/>
      <c r="C3" s="4"/>
      <c r="D3" s="4"/>
      <c r="E3" s="4"/>
      <c r="F3" s="4"/>
      <c r="G3" s="4"/>
      <c r="H3" s="4"/>
      <c r="I3" s="4"/>
      <c r="J3" s="4"/>
      <c r="K3" s="4"/>
      <c r="L3" s="4"/>
      <c r="M3" s="4"/>
    </row>
    <row r="4" spans="1:13" ht="16.8">
      <c r="A4" s="6" t="s">
        <v>2</v>
      </c>
      <c r="B4" s="7"/>
      <c r="C4" s="4"/>
      <c r="D4" s="4"/>
      <c r="E4" s="4"/>
      <c r="F4" s="4"/>
      <c r="G4" s="4"/>
      <c r="H4" s="4"/>
      <c r="I4" s="4"/>
      <c r="J4" s="4"/>
      <c r="K4" s="4"/>
      <c r="L4" s="4"/>
      <c r="M4" s="4"/>
    </row>
    <row r="5" spans="1:13" ht="16.8">
      <c r="A5" s="7"/>
      <c r="B5" s="8" t="s">
        <v>3</v>
      </c>
      <c r="C5" s="8" t="s">
        <v>4</v>
      </c>
      <c r="D5" s="8" t="s">
        <v>5</v>
      </c>
      <c r="E5" s="8" t="s">
        <v>6</v>
      </c>
      <c r="F5" s="8" t="s">
        <v>7</v>
      </c>
      <c r="G5" s="8" t="s">
        <v>8</v>
      </c>
      <c r="H5" s="8" t="s">
        <v>9</v>
      </c>
      <c r="I5" s="8" t="s">
        <v>10</v>
      </c>
      <c r="J5" s="8" t="s">
        <v>11</v>
      </c>
      <c r="K5" s="8" t="s">
        <v>12</v>
      </c>
      <c r="L5" s="8" t="s">
        <v>13</v>
      </c>
      <c r="M5" s="8" t="s">
        <v>14</v>
      </c>
    </row>
    <row r="6" spans="1:13" ht="16.8">
      <c r="A6" s="9" t="s">
        <v>15</v>
      </c>
      <c r="B6" s="10"/>
      <c r="C6" s="11"/>
      <c r="D6" s="5"/>
      <c r="E6" s="11"/>
      <c r="F6" s="5"/>
      <c r="G6" s="11"/>
      <c r="H6" s="5"/>
      <c r="I6" s="12"/>
      <c r="J6" s="6"/>
      <c r="K6" s="12"/>
      <c r="L6" s="6"/>
      <c r="M6" s="12"/>
    </row>
    <row r="7" spans="1:13" ht="16.8">
      <c r="A7" s="3" t="s">
        <v>16</v>
      </c>
      <c r="B7" s="13"/>
      <c r="C7" s="13"/>
      <c r="D7" s="4"/>
      <c r="E7" s="13"/>
      <c r="F7" s="4"/>
      <c r="G7" s="13"/>
      <c r="H7" s="4"/>
      <c r="I7" s="13"/>
      <c r="J7" s="4"/>
      <c r="K7" s="13"/>
      <c r="L7" s="4"/>
      <c r="M7" s="13"/>
    </row>
    <row r="8" spans="1:13" ht="16.8">
      <c r="A8" s="3" t="s">
        <v>17</v>
      </c>
      <c r="B8" s="11"/>
      <c r="C8" s="11"/>
      <c r="D8" s="5"/>
      <c r="E8" s="11"/>
      <c r="F8" s="5"/>
      <c r="G8" s="11"/>
      <c r="H8" s="5"/>
      <c r="I8" s="12"/>
      <c r="J8" s="6"/>
      <c r="K8" s="12"/>
      <c r="L8" s="6"/>
      <c r="M8" s="12"/>
    </row>
    <row r="9" spans="1:13" ht="16.8">
      <c r="A9" s="3" t="s">
        <v>18</v>
      </c>
      <c r="B9" s="13"/>
      <c r="C9" s="13"/>
      <c r="D9" s="4"/>
      <c r="E9" s="13"/>
      <c r="F9" s="4"/>
      <c r="G9" s="13"/>
      <c r="H9" s="4"/>
      <c r="I9" s="13"/>
      <c r="J9" s="4"/>
      <c r="K9" s="13"/>
      <c r="L9" s="4"/>
      <c r="M9" s="13"/>
    </row>
    <row r="10" spans="1:13" ht="16.8">
      <c r="A10" s="3" t="s">
        <v>19</v>
      </c>
      <c r="B10" s="11"/>
      <c r="C10" s="11"/>
      <c r="D10" s="5"/>
      <c r="E10" s="11"/>
      <c r="F10" s="5"/>
      <c r="G10" s="11"/>
      <c r="H10" s="6"/>
      <c r="I10" s="12"/>
      <c r="J10" s="6"/>
      <c r="K10" s="12"/>
      <c r="L10" s="6"/>
      <c r="M10" s="12"/>
    </row>
    <row r="11" spans="1:13" ht="16.8">
      <c r="A11" s="3" t="s">
        <v>20</v>
      </c>
      <c r="B11" s="13"/>
      <c r="C11" s="13"/>
      <c r="D11" s="4"/>
      <c r="E11" s="13"/>
      <c r="F11" s="4"/>
      <c r="G11" s="13"/>
      <c r="H11" s="4"/>
      <c r="I11" s="13"/>
      <c r="J11" s="4"/>
      <c r="K11" s="13"/>
      <c r="L11" s="4"/>
      <c r="M11" s="13"/>
    </row>
    <row r="12" spans="1:13" ht="16.8">
      <c r="A12" s="3" t="s">
        <v>21</v>
      </c>
      <c r="B12" s="11"/>
      <c r="C12" s="11"/>
      <c r="D12" s="5"/>
      <c r="E12" s="11"/>
      <c r="F12" s="5"/>
      <c r="G12" s="11"/>
      <c r="H12" s="5"/>
      <c r="I12" s="12"/>
      <c r="J12" s="6"/>
      <c r="K12" s="12"/>
      <c r="L12" s="6"/>
      <c r="M12" s="12"/>
    </row>
    <row r="13" spans="1:13" ht="16.8">
      <c r="A13" s="3" t="s">
        <v>22</v>
      </c>
      <c r="B13" s="13"/>
      <c r="C13" s="13"/>
      <c r="D13" s="4"/>
      <c r="E13" s="13"/>
      <c r="F13" s="4"/>
      <c r="G13" s="13"/>
      <c r="H13" s="4"/>
      <c r="I13" s="13"/>
      <c r="J13" s="4"/>
      <c r="K13" s="13"/>
      <c r="L13" s="4"/>
      <c r="M13" s="13"/>
    </row>
    <row r="14" spans="1:13" ht="16.8">
      <c r="A14" s="3" t="s">
        <v>23</v>
      </c>
      <c r="B14" s="11"/>
      <c r="C14" s="11"/>
      <c r="D14" s="5"/>
      <c r="E14" s="11"/>
      <c r="F14" s="5"/>
      <c r="G14" s="11"/>
      <c r="H14" s="5"/>
      <c r="I14" s="12"/>
      <c r="J14" s="6"/>
      <c r="K14" s="12"/>
      <c r="L14" s="6"/>
      <c r="M14" s="12"/>
    </row>
    <row r="15" spans="1:13" ht="16.8">
      <c r="A15" s="3" t="s">
        <v>24</v>
      </c>
      <c r="B15" s="11"/>
      <c r="C15" s="11"/>
      <c r="D15" s="5"/>
      <c r="E15" s="11"/>
      <c r="F15" s="5"/>
      <c r="G15" s="11"/>
      <c r="H15" s="5"/>
      <c r="I15" s="12"/>
      <c r="J15" s="6"/>
      <c r="K15" s="12"/>
      <c r="L15" s="6"/>
      <c r="M15" s="12"/>
    </row>
    <row r="16" spans="1:13" ht="16.8">
      <c r="A16" s="3" t="s">
        <v>25</v>
      </c>
      <c r="B16" s="13"/>
      <c r="C16" s="13"/>
      <c r="D16" s="4"/>
      <c r="E16" s="13"/>
      <c r="F16" s="4"/>
      <c r="G16" s="11"/>
      <c r="H16" s="5"/>
      <c r="I16" s="11"/>
      <c r="J16" s="6"/>
      <c r="K16" s="12"/>
      <c r="L16" s="6"/>
      <c r="M16" s="12"/>
    </row>
    <row r="17" spans="1:13" ht="16.8">
      <c r="A17" s="3" t="s">
        <v>26</v>
      </c>
      <c r="B17" s="13"/>
      <c r="C17" s="13"/>
      <c r="D17" s="4"/>
      <c r="E17" s="13"/>
      <c r="F17" s="4"/>
      <c r="G17" s="11"/>
      <c r="H17" s="5"/>
      <c r="I17" s="11"/>
      <c r="J17" s="6"/>
      <c r="K17" s="12"/>
      <c r="L17" s="6"/>
      <c r="M17" s="12"/>
    </row>
    <row r="18" spans="1:13" s="19" customFormat="1" ht="16.8">
      <c r="A18" s="3" t="s">
        <v>97</v>
      </c>
      <c r="B18" s="13"/>
      <c r="C18" s="13"/>
      <c r="D18" s="4"/>
      <c r="E18" s="13"/>
      <c r="F18" s="4"/>
      <c r="G18" s="11"/>
      <c r="H18" s="5"/>
      <c r="I18" s="6"/>
      <c r="J18" s="6"/>
      <c r="K18" s="12"/>
      <c r="L18" s="6"/>
      <c r="M18" s="12"/>
    </row>
    <row r="19" spans="1:13" ht="16.8">
      <c r="A19" s="3" t="s">
        <v>27</v>
      </c>
      <c r="B19" s="11"/>
      <c r="C19" s="11"/>
      <c r="D19" s="5"/>
      <c r="E19" s="11"/>
      <c r="F19" s="5"/>
      <c r="G19" s="11"/>
      <c r="H19" s="6"/>
      <c r="I19" s="12"/>
      <c r="J19" s="6"/>
      <c r="K19" s="12"/>
      <c r="L19" s="6"/>
      <c r="M19" s="12"/>
    </row>
    <row r="20" spans="1:13" ht="16.8">
      <c r="A20" s="3" t="s">
        <v>28</v>
      </c>
      <c r="B20" s="13"/>
      <c r="C20" s="13"/>
      <c r="D20" s="4"/>
      <c r="E20" s="13"/>
      <c r="F20" s="4"/>
      <c r="G20" s="13"/>
      <c r="H20" s="4"/>
      <c r="I20" s="13"/>
      <c r="J20" s="4"/>
      <c r="K20" s="13"/>
      <c r="L20" s="4"/>
      <c r="M20" s="13"/>
    </row>
    <row r="21" spans="1:13" ht="16.8">
      <c r="A21" s="3" t="s">
        <v>29</v>
      </c>
      <c r="B21" s="13"/>
      <c r="C21" s="13"/>
      <c r="D21" s="4"/>
      <c r="E21" s="13"/>
      <c r="F21" s="4"/>
      <c r="G21" s="11"/>
      <c r="H21" s="5"/>
      <c r="I21" s="11"/>
      <c r="J21" s="6"/>
      <c r="K21" s="12"/>
      <c r="L21" s="6"/>
      <c r="M21" s="12"/>
    </row>
    <row r="22" spans="1:13" ht="16.8">
      <c r="A22" s="3" t="s">
        <v>30</v>
      </c>
      <c r="B22" s="13"/>
      <c r="C22" s="13"/>
      <c r="D22" s="4"/>
      <c r="E22" s="13"/>
      <c r="F22" s="4"/>
      <c r="G22" s="11"/>
      <c r="H22" s="5"/>
      <c r="I22" s="11"/>
      <c r="J22" s="6"/>
      <c r="K22" s="12"/>
      <c r="L22" s="6"/>
      <c r="M22" s="12"/>
    </row>
    <row r="23" spans="1:13" ht="16.8">
      <c r="A23" s="3" t="s">
        <v>31</v>
      </c>
      <c r="B23" s="13"/>
      <c r="C23" s="13"/>
      <c r="D23" s="4"/>
      <c r="E23" s="13"/>
      <c r="F23" s="5"/>
      <c r="G23" s="11"/>
      <c r="H23" s="5"/>
      <c r="I23" s="12"/>
      <c r="J23" s="6"/>
      <c r="K23" s="12"/>
      <c r="L23" s="6"/>
      <c r="M23" s="12"/>
    </row>
    <row r="24" spans="1:13" ht="16.8">
      <c r="A24" s="3" t="s">
        <v>32</v>
      </c>
      <c r="B24" s="13"/>
      <c r="C24" s="13"/>
      <c r="D24" s="4"/>
      <c r="E24" s="13"/>
      <c r="F24" s="5"/>
      <c r="G24" s="11"/>
      <c r="H24" s="5"/>
      <c r="I24" s="12"/>
      <c r="J24" s="6"/>
      <c r="K24" s="12"/>
      <c r="L24" s="6"/>
      <c r="M24" s="12"/>
    </row>
    <row r="25" spans="1:13" ht="16.8">
      <c r="A25" s="3" t="s">
        <v>33</v>
      </c>
      <c r="B25" s="13"/>
      <c r="C25" s="13"/>
      <c r="D25" s="4"/>
      <c r="E25" s="13"/>
      <c r="F25" s="5"/>
      <c r="G25" s="11"/>
      <c r="H25" s="5"/>
      <c r="I25" s="12"/>
      <c r="J25" s="6"/>
      <c r="K25" s="12"/>
      <c r="L25" s="6"/>
      <c r="M25" s="12"/>
    </row>
    <row r="26" spans="1:13" ht="16.8">
      <c r="A26" s="3" t="s">
        <v>34</v>
      </c>
      <c r="B26" s="13"/>
      <c r="C26" s="13"/>
      <c r="D26" s="4"/>
      <c r="E26" s="13"/>
      <c r="F26" s="4"/>
      <c r="G26" s="13"/>
      <c r="H26" s="4"/>
      <c r="I26" s="13"/>
      <c r="J26" s="4"/>
      <c r="K26" s="13"/>
      <c r="L26" s="4"/>
      <c r="M26" s="13"/>
    </row>
    <row r="27" spans="1:13" ht="16.8">
      <c r="A27" s="3" t="s">
        <v>35</v>
      </c>
      <c r="B27" s="13"/>
      <c r="C27" s="13"/>
      <c r="D27" s="4"/>
      <c r="E27" s="13"/>
      <c r="F27" s="4"/>
      <c r="G27" s="13"/>
      <c r="H27" s="4"/>
      <c r="I27" s="13"/>
      <c r="J27" s="4"/>
      <c r="K27" s="13"/>
      <c r="L27" s="4"/>
      <c r="M27" s="13"/>
    </row>
    <row r="28" spans="1:13" ht="16.8">
      <c r="A28" s="14" t="s">
        <v>36</v>
      </c>
      <c r="B28" s="15"/>
      <c r="C28" s="15"/>
      <c r="D28" s="7"/>
      <c r="E28" s="15"/>
      <c r="F28" s="7"/>
      <c r="G28" s="16"/>
      <c r="H28" s="17"/>
      <c r="I28" s="16"/>
      <c r="J28" s="17"/>
      <c r="K28" s="16"/>
      <c r="L28" s="17"/>
      <c r="M28" s="16"/>
    </row>
    <row r="29" spans="1:13" ht="16.8">
      <c r="A29" s="4"/>
      <c r="B29" s="4"/>
      <c r="C29" s="4"/>
      <c r="D29" s="4"/>
      <c r="E29" s="4"/>
      <c r="F29" s="4"/>
      <c r="G29" s="18" t="s">
        <v>37</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A90"/>
  <sheetViews>
    <sheetView showGridLines="0" zoomScale="90" zoomScaleNormal="90" zoomScaleSheetLayoutView="68" workbookViewId="0">
      <selection activeCell="S35" sqref="S35"/>
    </sheetView>
  </sheetViews>
  <sheetFormatPr baseColWidth="10" defaultColWidth="11.5546875" defaultRowHeight="13.2"/>
  <cols>
    <col min="1" max="1" width="21.77734375" style="26" customWidth="1"/>
    <col min="2" max="2" width="11.77734375" style="26" customWidth="1"/>
    <col min="3" max="4" width="9.44140625" style="26" customWidth="1"/>
    <col min="5" max="6" width="10.44140625" style="26" customWidth="1"/>
    <col min="7" max="7" width="9.44140625" style="26" customWidth="1"/>
    <col min="8" max="8" width="9.5546875" style="26" customWidth="1"/>
    <col min="9" max="9" width="9.44140625" style="26" customWidth="1"/>
    <col min="10" max="10" width="10.44140625" style="26" customWidth="1"/>
    <col min="11" max="11" width="9.44140625" style="26" customWidth="1"/>
    <col min="12" max="12" width="10" style="26" customWidth="1"/>
    <col min="13" max="14" width="9.5546875" style="26" customWidth="1"/>
    <col min="15" max="15" width="10.109375" style="26" customWidth="1"/>
    <col min="16" max="16" width="13.77734375" style="26" customWidth="1"/>
    <col min="17" max="17" width="12.21875" style="26" customWidth="1"/>
    <col min="18" max="18" width="15.21875" style="26" customWidth="1"/>
    <col min="19" max="19" width="16.5546875" style="26" customWidth="1"/>
    <col min="20" max="20" width="13.21875" style="26" customWidth="1"/>
    <col min="21" max="21" width="13.44140625" style="26" customWidth="1"/>
    <col min="22" max="22" width="13.5546875" style="26" customWidth="1"/>
    <col min="23" max="23" width="11.5546875" style="26"/>
    <col min="24" max="24" width="13.44140625" style="26" customWidth="1"/>
    <col min="25" max="16384" width="11.5546875" style="26"/>
  </cols>
  <sheetData>
    <row r="1" spans="1:26" ht="16.8">
      <c r="A1" s="396"/>
      <c r="B1" s="396"/>
      <c r="C1" s="396"/>
      <c r="D1" s="396"/>
      <c r="E1" s="396"/>
      <c r="F1" s="396"/>
      <c r="G1" s="396"/>
      <c r="H1" s="396"/>
      <c r="I1" s="396"/>
      <c r="J1" s="396"/>
      <c r="K1" s="396"/>
      <c r="L1" s="396"/>
      <c r="M1" s="396"/>
      <c r="N1" s="88"/>
      <c r="Q1" s="75"/>
      <c r="R1" s="75"/>
      <c r="U1" s="174" t="s">
        <v>112</v>
      </c>
    </row>
    <row r="2" spans="1:26">
      <c r="A2" s="27"/>
      <c r="Q2" s="75"/>
      <c r="R2" s="75"/>
    </row>
    <row r="3" spans="1:26">
      <c r="A3" s="27"/>
      <c r="Q3" s="75"/>
      <c r="R3" s="75"/>
    </row>
    <row r="4" spans="1:26">
      <c r="A4" s="27"/>
      <c r="Q4" s="75"/>
      <c r="R4" s="75"/>
    </row>
    <row r="5" spans="1:26">
      <c r="A5" s="27"/>
      <c r="Q5" s="75"/>
      <c r="R5" s="75"/>
    </row>
    <row r="6" spans="1:26">
      <c r="A6" s="27"/>
      <c r="Q6" s="75"/>
      <c r="R6" s="75"/>
    </row>
    <row r="7" spans="1:26" ht="13.8">
      <c r="B7" s="28"/>
      <c r="C7" s="28"/>
      <c r="D7" s="28"/>
      <c r="E7" s="29"/>
      <c r="F7" s="29"/>
      <c r="G7" s="29"/>
      <c r="H7" s="29"/>
      <c r="I7" s="29"/>
      <c r="J7" s="29"/>
      <c r="K7" s="30"/>
      <c r="L7" s="30"/>
      <c r="M7" s="30"/>
      <c r="N7" s="30"/>
      <c r="O7" s="30"/>
      <c r="P7" s="30"/>
      <c r="Q7" s="30"/>
      <c r="R7" s="30"/>
      <c r="S7" s="30"/>
      <c r="V7" s="31"/>
    </row>
    <row r="8" spans="1:26" ht="26.25" customHeight="1">
      <c r="B8" s="28"/>
      <c r="C8" s="28"/>
      <c r="D8" s="28"/>
      <c r="E8" s="29"/>
      <c r="F8" s="29"/>
      <c r="G8" s="29"/>
      <c r="H8" s="29"/>
      <c r="I8" s="29"/>
      <c r="J8" s="29"/>
      <c r="K8" s="30"/>
      <c r="L8" s="30"/>
      <c r="M8" s="30"/>
      <c r="N8" s="30"/>
      <c r="O8" s="30"/>
      <c r="P8" s="30"/>
      <c r="Q8" s="30"/>
      <c r="R8" s="30"/>
      <c r="S8" s="30"/>
      <c r="V8" s="31"/>
    </row>
    <row r="9" spans="1:26" ht="14.4" thickBot="1">
      <c r="B9" s="28"/>
      <c r="C9" s="28"/>
      <c r="D9" s="28"/>
      <c r="E9" s="29"/>
      <c r="F9" s="29"/>
      <c r="G9" s="29"/>
      <c r="H9" s="29"/>
      <c r="I9" s="29"/>
      <c r="J9" s="29"/>
      <c r="K9" s="30"/>
      <c r="L9" s="30"/>
      <c r="M9" s="30"/>
      <c r="N9" s="30"/>
      <c r="O9" s="30"/>
      <c r="P9" s="30"/>
      <c r="Q9" s="30"/>
      <c r="R9" s="30"/>
      <c r="S9" s="30"/>
      <c r="V9" s="31"/>
    </row>
    <row r="10" spans="1:26" ht="18.600000000000001">
      <c r="A10" s="106" t="s">
        <v>138</v>
      </c>
      <c r="B10" s="107"/>
      <c r="C10" s="107"/>
      <c r="D10" s="107"/>
      <c r="E10" s="107"/>
      <c r="F10" s="108"/>
      <c r="G10" s="108"/>
      <c r="H10" s="108"/>
      <c r="I10" s="108"/>
      <c r="J10" s="108"/>
      <c r="K10" s="109"/>
      <c r="L10" s="109"/>
      <c r="M10" s="109"/>
      <c r="N10" s="109"/>
      <c r="O10" s="109"/>
      <c r="P10" s="109"/>
      <c r="Q10" s="109"/>
      <c r="R10" s="109"/>
      <c r="S10" s="110"/>
      <c r="U10" s="332" t="s">
        <v>147</v>
      </c>
      <c r="V10" s="54"/>
      <c r="W10" s="55"/>
      <c r="X10" s="55"/>
      <c r="Y10" s="56"/>
    </row>
    <row r="11" spans="1:26" ht="19.5" customHeight="1">
      <c r="A11" s="242" t="s">
        <v>142</v>
      </c>
      <c r="B11" s="72"/>
      <c r="C11" s="72"/>
      <c r="D11" s="72"/>
      <c r="E11" s="72"/>
      <c r="F11" s="72"/>
      <c r="G11" s="244"/>
      <c r="H11" s="26" t="s">
        <v>126</v>
      </c>
      <c r="J11" s="49"/>
      <c r="K11" s="50"/>
      <c r="L11" s="50"/>
      <c r="M11" s="50"/>
      <c r="O11" s="243"/>
      <c r="P11" s="49" t="s">
        <v>120</v>
      </c>
      <c r="S11" s="111"/>
      <c r="U11" s="333" t="s">
        <v>148</v>
      </c>
      <c r="V11" s="71"/>
      <c r="W11" s="74"/>
      <c r="X11" s="74"/>
      <c r="Y11" s="73"/>
    </row>
    <row r="12" spans="1:26" ht="14.25" customHeight="1">
      <c r="A12" s="112"/>
      <c r="B12" s="72"/>
      <c r="C12" s="72"/>
      <c r="D12" s="72"/>
      <c r="E12" s="72"/>
      <c r="F12" s="72"/>
      <c r="I12" s="50"/>
      <c r="J12" s="49"/>
      <c r="N12" s="50"/>
      <c r="O12" s="50"/>
      <c r="P12" s="50"/>
      <c r="Q12" s="50"/>
      <c r="R12" s="50"/>
      <c r="S12" s="111"/>
      <c r="U12" s="57"/>
      <c r="V12" s="71"/>
      <c r="W12" s="58"/>
      <c r="X12" s="58"/>
      <c r="Y12" s="59"/>
    </row>
    <row r="13" spans="1:26" ht="12" customHeight="1" thickBot="1">
      <c r="A13" s="113" t="s">
        <v>71</v>
      </c>
      <c r="B13" s="114"/>
      <c r="C13" s="114"/>
      <c r="D13" s="114"/>
      <c r="E13" s="114"/>
      <c r="F13" s="114"/>
      <c r="G13" s="115"/>
      <c r="H13" s="115"/>
      <c r="I13" s="115"/>
      <c r="J13" s="115"/>
      <c r="K13" s="116"/>
      <c r="L13" s="116"/>
      <c r="M13" s="116"/>
      <c r="N13" s="116"/>
      <c r="O13" s="116"/>
      <c r="P13" s="116"/>
      <c r="Q13" s="116"/>
      <c r="R13" s="116"/>
      <c r="S13" s="117"/>
      <c r="T13" s="325"/>
      <c r="U13" s="62" t="s">
        <v>74</v>
      </c>
      <c r="V13" s="60"/>
      <c r="W13" s="60"/>
      <c r="X13" s="60"/>
      <c r="Y13" s="61"/>
    </row>
    <row r="14" spans="1:26" ht="67.5" customHeight="1" thickBot="1">
      <c r="A14" s="105" t="s">
        <v>75</v>
      </c>
      <c r="B14" s="135"/>
      <c r="C14" s="137" t="s">
        <v>38</v>
      </c>
      <c r="D14" s="118" t="s">
        <v>39</v>
      </c>
      <c r="E14" s="118" t="s">
        <v>40</v>
      </c>
      <c r="F14" s="118" t="s">
        <v>41</v>
      </c>
      <c r="G14" s="118" t="s">
        <v>42</v>
      </c>
      <c r="H14" s="118" t="s">
        <v>43</v>
      </c>
      <c r="I14" s="118" t="s">
        <v>44</v>
      </c>
      <c r="J14" s="138" t="s">
        <v>45</v>
      </c>
      <c r="K14" s="269" t="s">
        <v>46</v>
      </c>
      <c r="L14" s="270" t="s">
        <v>47</v>
      </c>
      <c r="M14" s="270" t="s">
        <v>48</v>
      </c>
      <c r="N14" s="270" t="s">
        <v>102</v>
      </c>
      <c r="O14" s="271" t="s">
        <v>103</v>
      </c>
      <c r="P14" s="272" t="s">
        <v>49</v>
      </c>
      <c r="Q14" s="272" t="s">
        <v>130</v>
      </c>
      <c r="R14" s="273" t="s">
        <v>131</v>
      </c>
      <c r="S14" s="274" t="s">
        <v>132</v>
      </c>
      <c r="T14" s="33"/>
      <c r="U14" s="51" t="s">
        <v>73</v>
      </c>
      <c r="V14" s="52" t="s">
        <v>50</v>
      </c>
      <c r="W14" s="52" t="s">
        <v>149</v>
      </c>
      <c r="X14" s="53" t="s">
        <v>152</v>
      </c>
      <c r="Y14" s="53" t="s">
        <v>153</v>
      </c>
      <c r="Z14" s="39"/>
    </row>
    <row r="15" spans="1:26" ht="13.95" customHeight="1">
      <c r="A15" s="400" t="s">
        <v>104</v>
      </c>
      <c r="B15" s="239" t="s">
        <v>1</v>
      </c>
      <c r="C15" s="221">
        <v>6440</v>
      </c>
      <c r="D15" s="222">
        <v>20000</v>
      </c>
      <c r="E15" s="222">
        <v>52000</v>
      </c>
      <c r="F15" s="222">
        <v>90000</v>
      </c>
      <c r="G15" s="222">
        <v>8900</v>
      </c>
      <c r="H15" s="222">
        <v>4320</v>
      </c>
      <c r="I15" s="222">
        <v>41000</v>
      </c>
      <c r="J15" s="223">
        <v>35000</v>
      </c>
      <c r="K15" s="224">
        <v>9800</v>
      </c>
      <c r="L15" s="225">
        <v>1800</v>
      </c>
      <c r="M15" s="225">
        <v>3000</v>
      </c>
      <c r="N15" s="225">
        <v>2300</v>
      </c>
      <c r="O15" s="226">
        <v>300</v>
      </c>
      <c r="P15" s="275">
        <f>SUM(C15:O15)</f>
        <v>274860</v>
      </c>
      <c r="Q15" s="276">
        <f>P15/U15-1</f>
        <v>3.7383706667169836E-2</v>
      </c>
      <c r="R15" s="277">
        <f>P15/X15-1</f>
        <v>8.856825116199496E-2</v>
      </c>
      <c r="S15" s="278">
        <f>P15/Y15-1</f>
        <v>6.6231577771364236E-2</v>
      </c>
      <c r="T15" s="69"/>
      <c r="U15" s="42">
        <v>264955</v>
      </c>
      <c r="V15" s="43">
        <v>248160</v>
      </c>
      <c r="W15" s="43">
        <v>16795</v>
      </c>
      <c r="X15" s="43">
        <v>252496.8</v>
      </c>
      <c r="Y15" s="43">
        <v>257786.4</v>
      </c>
    </row>
    <row r="16" spans="1:26" ht="13.95" customHeight="1" thickBot="1">
      <c r="A16" s="398"/>
      <c r="B16" s="171" t="s">
        <v>89</v>
      </c>
      <c r="C16" s="139">
        <v>0</v>
      </c>
      <c r="D16" s="119">
        <v>0</v>
      </c>
      <c r="E16" s="119">
        <v>0</v>
      </c>
      <c r="F16" s="119">
        <v>0</v>
      </c>
      <c r="G16" s="119">
        <v>0</v>
      </c>
      <c r="H16" s="119">
        <v>0</v>
      </c>
      <c r="I16" s="119">
        <v>0</v>
      </c>
      <c r="J16" s="140">
        <v>0</v>
      </c>
      <c r="K16" s="157">
        <v>0</v>
      </c>
      <c r="L16" s="126">
        <v>0</v>
      </c>
      <c r="M16" s="126">
        <v>0</v>
      </c>
      <c r="N16" s="126">
        <v>0</v>
      </c>
      <c r="O16" s="158">
        <v>0</v>
      </c>
      <c r="P16" s="279"/>
      <c r="Q16" s="280"/>
      <c r="R16" s="281"/>
      <c r="S16" s="282"/>
      <c r="T16" s="33"/>
      <c r="U16" s="44">
        <v>54.998799796191804</v>
      </c>
      <c r="V16" s="44">
        <v>55.541352353320441</v>
      </c>
      <c r="W16" s="44">
        <v>46.982137540934801</v>
      </c>
      <c r="X16" s="44">
        <v>49.888442942643231</v>
      </c>
      <c r="Y16" s="44">
        <v>51.466499396399499</v>
      </c>
    </row>
    <row r="17" spans="1:25" ht="13.95" customHeight="1">
      <c r="A17" s="397" t="s">
        <v>105</v>
      </c>
      <c r="B17" s="239" t="s">
        <v>1</v>
      </c>
      <c r="C17" s="227">
        <v>0</v>
      </c>
      <c r="D17" s="228">
        <v>0</v>
      </c>
      <c r="E17" s="228">
        <v>520</v>
      </c>
      <c r="F17" s="228">
        <v>410</v>
      </c>
      <c r="G17" s="228">
        <v>100</v>
      </c>
      <c r="H17" s="228">
        <v>0</v>
      </c>
      <c r="I17" s="228">
        <v>0</v>
      </c>
      <c r="J17" s="229">
        <v>0</v>
      </c>
      <c r="K17" s="230">
        <v>190</v>
      </c>
      <c r="L17" s="231">
        <v>70</v>
      </c>
      <c r="M17" s="231">
        <v>260</v>
      </c>
      <c r="N17" s="231">
        <v>30</v>
      </c>
      <c r="O17" s="232">
        <v>20</v>
      </c>
      <c r="P17" s="287">
        <f>SUM(C17:O17)</f>
        <v>1600</v>
      </c>
      <c r="Q17" s="288">
        <f>P17/U17-1</f>
        <v>-0.19395465994962213</v>
      </c>
      <c r="R17" s="289">
        <f>P17/X17-1</f>
        <v>-0.1662324127149557</v>
      </c>
      <c r="S17" s="290">
        <f>P17/Y17-1</f>
        <v>-6.5197143744178954E-3</v>
      </c>
      <c r="T17" s="69"/>
      <c r="U17" s="42">
        <v>1985</v>
      </c>
      <c r="V17" s="43">
        <v>1430</v>
      </c>
      <c r="W17" s="43">
        <v>555</v>
      </c>
      <c r="X17" s="43">
        <v>1919</v>
      </c>
      <c r="Y17" s="43">
        <v>1610.5</v>
      </c>
    </row>
    <row r="18" spans="1:25" ht="13.95" customHeight="1" thickBot="1">
      <c r="A18" s="398"/>
      <c r="B18" s="171" t="s">
        <v>89</v>
      </c>
      <c r="C18" s="139">
        <v>0</v>
      </c>
      <c r="D18" s="119">
        <v>0</v>
      </c>
      <c r="E18" s="119">
        <v>0</v>
      </c>
      <c r="F18" s="119">
        <v>0</v>
      </c>
      <c r="G18" s="119">
        <v>0</v>
      </c>
      <c r="H18" s="119">
        <v>0</v>
      </c>
      <c r="I18" s="119">
        <v>0</v>
      </c>
      <c r="J18" s="140">
        <v>0</v>
      </c>
      <c r="K18" s="157">
        <v>0</v>
      </c>
      <c r="L18" s="126">
        <v>0</v>
      </c>
      <c r="M18" s="126">
        <v>0</v>
      </c>
      <c r="N18" s="126">
        <v>0</v>
      </c>
      <c r="O18" s="158">
        <v>0</v>
      </c>
      <c r="P18" s="279"/>
      <c r="Q18" s="280"/>
      <c r="R18" s="281"/>
      <c r="S18" s="282"/>
      <c r="T18" s="33"/>
      <c r="U18" s="44">
        <v>45.798488664987403</v>
      </c>
      <c r="V18" s="44">
        <v>46.04195804195804</v>
      </c>
      <c r="W18" s="44">
        <v>45.171171171171174</v>
      </c>
      <c r="X18" s="44">
        <v>41.184992183428868</v>
      </c>
      <c r="Y18" s="44">
        <v>42.475628686743249</v>
      </c>
    </row>
    <row r="19" spans="1:25" ht="13.95" customHeight="1">
      <c r="A19" s="397" t="s">
        <v>106</v>
      </c>
      <c r="B19" s="239" t="s">
        <v>1</v>
      </c>
      <c r="C19" s="227">
        <v>1100</v>
      </c>
      <c r="D19" s="228">
        <v>600</v>
      </c>
      <c r="E19" s="228">
        <v>25000</v>
      </c>
      <c r="F19" s="228">
        <v>7800</v>
      </c>
      <c r="G19" s="228">
        <v>150</v>
      </c>
      <c r="H19" s="228">
        <v>0</v>
      </c>
      <c r="I19" s="228">
        <v>4450</v>
      </c>
      <c r="J19" s="229">
        <v>960</v>
      </c>
      <c r="K19" s="230">
        <v>16000</v>
      </c>
      <c r="L19" s="231">
        <v>7000</v>
      </c>
      <c r="M19" s="231">
        <v>4800</v>
      </c>
      <c r="N19" s="231">
        <v>60</v>
      </c>
      <c r="O19" s="232">
        <v>180</v>
      </c>
      <c r="P19" s="287">
        <f>SUM(C19:O19)</f>
        <v>68100</v>
      </c>
      <c r="Q19" s="288">
        <f>P19/U19-1</f>
        <v>7.3963097303264558E-2</v>
      </c>
      <c r="R19" s="289">
        <f>P19/X19-1</f>
        <v>-0.14825385787221046</v>
      </c>
      <c r="S19" s="290">
        <f>P19/Y19-1</f>
        <v>-0.31770842204292726</v>
      </c>
      <c r="T19" s="69"/>
      <c r="U19" s="42">
        <v>63410</v>
      </c>
      <c r="V19" s="43">
        <v>36305</v>
      </c>
      <c r="W19" s="43">
        <v>27105</v>
      </c>
      <c r="X19" s="43">
        <v>79953.399999999994</v>
      </c>
      <c r="Y19" s="43">
        <v>99810.7</v>
      </c>
    </row>
    <row r="20" spans="1:25" ht="13.95" customHeight="1" thickBot="1">
      <c r="A20" s="398"/>
      <c r="B20" s="171" t="s">
        <v>89</v>
      </c>
      <c r="C20" s="139">
        <v>0</v>
      </c>
      <c r="D20" s="119">
        <v>0</v>
      </c>
      <c r="E20" s="119">
        <v>0</v>
      </c>
      <c r="F20" s="119">
        <v>0</v>
      </c>
      <c r="G20" s="119">
        <v>0</v>
      </c>
      <c r="H20" s="119">
        <v>0</v>
      </c>
      <c r="I20" s="119">
        <v>0</v>
      </c>
      <c r="J20" s="140">
        <v>0</v>
      </c>
      <c r="K20" s="157">
        <v>0</v>
      </c>
      <c r="L20" s="126">
        <v>0</v>
      </c>
      <c r="M20" s="126">
        <v>0</v>
      </c>
      <c r="N20" s="126">
        <v>0</v>
      </c>
      <c r="O20" s="158">
        <v>0</v>
      </c>
      <c r="P20" s="279"/>
      <c r="Q20" s="280"/>
      <c r="R20" s="281"/>
      <c r="S20" s="282"/>
      <c r="T20" s="33"/>
      <c r="U20" s="44">
        <v>50.415723072070648</v>
      </c>
      <c r="V20" s="44">
        <v>53.530670706514258</v>
      </c>
      <c r="W20" s="44">
        <v>46.243497509684559</v>
      </c>
      <c r="X20" s="44">
        <v>45.761898806054532</v>
      </c>
      <c r="Y20" s="44">
        <v>46.979879912674697</v>
      </c>
    </row>
    <row r="21" spans="1:25" ht="13.95" customHeight="1">
      <c r="A21" s="397" t="s">
        <v>107</v>
      </c>
      <c r="B21" s="239" t="s">
        <v>1</v>
      </c>
      <c r="C21" s="227">
        <v>0</v>
      </c>
      <c r="D21" s="228">
        <v>0</v>
      </c>
      <c r="E21" s="228">
        <v>810</v>
      </c>
      <c r="F21" s="228">
        <v>120</v>
      </c>
      <c r="G21" s="228">
        <v>0</v>
      </c>
      <c r="H21" s="228">
        <v>0</v>
      </c>
      <c r="I21" s="228">
        <v>0</v>
      </c>
      <c r="J21" s="229">
        <v>0</v>
      </c>
      <c r="K21" s="230">
        <v>570</v>
      </c>
      <c r="L21" s="231">
        <v>180</v>
      </c>
      <c r="M21" s="231">
        <v>80</v>
      </c>
      <c r="N21" s="231">
        <v>0</v>
      </c>
      <c r="O21" s="232">
        <v>0</v>
      </c>
      <c r="P21" s="287">
        <f>SUM(C21:O21)</f>
        <v>1760</v>
      </c>
      <c r="Q21" s="288">
        <f>P21/U21-1</f>
        <v>-0.2072072072072072</v>
      </c>
      <c r="R21" s="289">
        <f>P21/X21-1</f>
        <v>-1.2899607403252911E-2</v>
      </c>
      <c r="S21" s="290">
        <f>P21/Y21-1</f>
        <v>0.20962199312714769</v>
      </c>
      <c r="T21" s="69"/>
      <c r="U21" s="42">
        <v>2220</v>
      </c>
      <c r="V21" s="43">
        <v>1400</v>
      </c>
      <c r="W21" s="43">
        <v>820</v>
      </c>
      <c r="X21" s="43">
        <v>1783</v>
      </c>
      <c r="Y21" s="43">
        <v>1455</v>
      </c>
    </row>
    <row r="22" spans="1:25" ht="13.95" customHeight="1" thickBot="1">
      <c r="A22" s="398"/>
      <c r="B22" s="171" t="s">
        <v>89</v>
      </c>
      <c r="C22" s="139">
        <v>0</v>
      </c>
      <c r="D22" s="119">
        <v>0</v>
      </c>
      <c r="E22" s="119">
        <v>0</v>
      </c>
      <c r="F22" s="119">
        <v>0</v>
      </c>
      <c r="G22" s="119">
        <v>0</v>
      </c>
      <c r="H22" s="119">
        <v>0</v>
      </c>
      <c r="I22" s="119">
        <v>0</v>
      </c>
      <c r="J22" s="140">
        <v>0</v>
      </c>
      <c r="K22" s="157">
        <v>0</v>
      </c>
      <c r="L22" s="126">
        <v>0</v>
      </c>
      <c r="M22" s="126">
        <v>0</v>
      </c>
      <c r="N22" s="126">
        <v>0</v>
      </c>
      <c r="O22" s="158">
        <v>0</v>
      </c>
      <c r="P22" s="279"/>
      <c r="Q22" s="280"/>
      <c r="R22" s="281"/>
      <c r="S22" s="282"/>
      <c r="T22" s="33"/>
      <c r="U22" s="44">
        <v>41.799549549549546</v>
      </c>
      <c r="V22" s="44">
        <v>41.442857142857143</v>
      </c>
      <c r="W22" s="44">
        <v>42.408536585365852</v>
      </c>
      <c r="X22" s="44">
        <v>39.416152551878859</v>
      </c>
      <c r="Y22" s="44">
        <v>39.38281786941581</v>
      </c>
    </row>
    <row r="23" spans="1:25" ht="13.95" customHeight="1">
      <c r="A23" s="399" t="s">
        <v>76</v>
      </c>
      <c r="B23" s="239" t="s">
        <v>1</v>
      </c>
      <c r="C23" s="227">
        <v>50</v>
      </c>
      <c r="D23" s="228">
        <v>1010</v>
      </c>
      <c r="E23" s="228">
        <v>70</v>
      </c>
      <c r="F23" s="228">
        <v>70</v>
      </c>
      <c r="G23" s="228">
        <v>100</v>
      </c>
      <c r="H23" s="228">
        <v>10</v>
      </c>
      <c r="I23" s="228">
        <v>460</v>
      </c>
      <c r="J23" s="229">
        <v>130</v>
      </c>
      <c r="K23" s="230">
        <v>50</v>
      </c>
      <c r="L23" s="231">
        <v>20</v>
      </c>
      <c r="M23" s="231">
        <v>30</v>
      </c>
      <c r="N23" s="231">
        <v>2500</v>
      </c>
      <c r="O23" s="232">
        <v>100</v>
      </c>
      <c r="P23" s="287">
        <f>SUM(C23:O23)</f>
        <v>4600</v>
      </c>
      <c r="Q23" s="288">
        <f>P23/U23-1</f>
        <v>6.6048667439165598E-2</v>
      </c>
      <c r="R23" s="289">
        <f>P23/X23-1</f>
        <v>-7.6231022572094242E-2</v>
      </c>
      <c r="S23" s="290">
        <f>P23/Y23-1</f>
        <v>4.4908343365967829E-2</v>
      </c>
      <c r="T23" s="69"/>
      <c r="U23" s="42">
        <v>4315</v>
      </c>
      <c r="V23" s="43">
        <v>1660</v>
      </c>
      <c r="W23" s="43">
        <v>2655</v>
      </c>
      <c r="X23" s="43">
        <v>4979.6000000000004</v>
      </c>
      <c r="Y23" s="43">
        <v>4402.3</v>
      </c>
    </row>
    <row r="24" spans="1:25" ht="13.95" customHeight="1" thickBot="1">
      <c r="A24" s="398"/>
      <c r="B24" s="171" t="s">
        <v>89</v>
      </c>
      <c r="C24" s="139">
        <v>0</v>
      </c>
      <c r="D24" s="119">
        <v>0</v>
      </c>
      <c r="E24" s="119">
        <v>0</v>
      </c>
      <c r="F24" s="119">
        <v>0</v>
      </c>
      <c r="G24" s="119">
        <v>0</v>
      </c>
      <c r="H24" s="119">
        <v>0</v>
      </c>
      <c r="I24" s="119">
        <v>0</v>
      </c>
      <c r="J24" s="140">
        <v>0</v>
      </c>
      <c r="K24" s="157">
        <v>0</v>
      </c>
      <c r="L24" s="126">
        <v>0</v>
      </c>
      <c r="M24" s="126">
        <v>0</v>
      </c>
      <c r="N24" s="126">
        <v>0</v>
      </c>
      <c r="O24" s="158">
        <v>0</v>
      </c>
      <c r="P24" s="279"/>
      <c r="Q24" s="280"/>
      <c r="R24" s="281"/>
      <c r="S24" s="282"/>
      <c r="T24" s="33"/>
      <c r="U24" s="44">
        <v>27.313557358053302</v>
      </c>
      <c r="V24" s="44">
        <v>27.613253012048194</v>
      </c>
      <c r="W24" s="44">
        <v>27.126177024482111</v>
      </c>
      <c r="X24" s="44">
        <v>31.944573861354325</v>
      </c>
      <c r="Y24" s="44">
        <v>33.139290825250434</v>
      </c>
    </row>
    <row r="25" spans="1:25" ht="13.95" customHeight="1">
      <c r="A25" s="399" t="s">
        <v>77</v>
      </c>
      <c r="B25" s="239" t="s">
        <v>1</v>
      </c>
      <c r="C25" s="233">
        <v>1200</v>
      </c>
      <c r="D25" s="234">
        <v>22500</v>
      </c>
      <c r="E25" s="234">
        <v>7600</v>
      </c>
      <c r="F25" s="234">
        <v>9600</v>
      </c>
      <c r="G25" s="234">
        <v>6600</v>
      </c>
      <c r="H25" s="234">
        <v>1560</v>
      </c>
      <c r="I25" s="234">
        <v>16000</v>
      </c>
      <c r="J25" s="235">
        <v>6400</v>
      </c>
      <c r="K25" s="236">
        <v>3700</v>
      </c>
      <c r="L25" s="237">
        <v>1800</v>
      </c>
      <c r="M25" s="237">
        <v>2000</v>
      </c>
      <c r="N25" s="237">
        <v>2400</v>
      </c>
      <c r="O25" s="238">
        <v>100</v>
      </c>
      <c r="P25" s="291">
        <f>SUM(C25:O25)</f>
        <v>81460</v>
      </c>
      <c r="Q25" s="288">
        <f>P25/U25-1</f>
        <v>-1.4159506232603203E-2</v>
      </c>
      <c r="R25" s="289">
        <f>P25/X25-1</f>
        <v>-0.10728767123287675</v>
      </c>
      <c r="S25" s="290">
        <f>P25/Y25-1</f>
        <v>-0.13740065970953719</v>
      </c>
      <c r="T25" s="69"/>
      <c r="U25" s="42">
        <v>82630</v>
      </c>
      <c r="V25" s="43">
        <v>72610</v>
      </c>
      <c r="W25" s="43">
        <v>10020</v>
      </c>
      <c r="X25" s="43">
        <v>91250</v>
      </c>
      <c r="Y25" s="43">
        <v>94435.5</v>
      </c>
    </row>
    <row r="26" spans="1:25" ht="13.95" customHeight="1" thickBot="1">
      <c r="A26" s="398"/>
      <c r="B26" s="171" t="s">
        <v>89</v>
      </c>
      <c r="C26" s="139">
        <v>0</v>
      </c>
      <c r="D26" s="119">
        <v>0</v>
      </c>
      <c r="E26" s="119">
        <v>0</v>
      </c>
      <c r="F26" s="119">
        <v>0</v>
      </c>
      <c r="G26" s="119">
        <v>0</v>
      </c>
      <c r="H26" s="119">
        <v>0</v>
      </c>
      <c r="I26" s="119">
        <v>0</v>
      </c>
      <c r="J26" s="140">
        <v>0</v>
      </c>
      <c r="K26" s="157">
        <v>0</v>
      </c>
      <c r="L26" s="126">
        <v>0</v>
      </c>
      <c r="M26" s="126">
        <v>0</v>
      </c>
      <c r="N26" s="126">
        <v>0</v>
      </c>
      <c r="O26" s="158">
        <v>0</v>
      </c>
      <c r="P26" s="279"/>
      <c r="Q26" s="280"/>
      <c r="R26" s="281"/>
      <c r="S26" s="282"/>
      <c r="T26" s="33"/>
      <c r="U26" s="44">
        <v>48.998106014764616</v>
      </c>
      <c r="V26" s="44">
        <v>50.128956066657487</v>
      </c>
      <c r="W26" s="44">
        <v>40.803393213572853</v>
      </c>
      <c r="X26" s="44">
        <v>45.979263561643833</v>
      </c>
      <c r="Y26" s="44">
        <v>47.445964706069226</v>
      </c>
    </row>
    <row r="27" spans="1:25" ht="13.95" customHeight="1">
      <c r="A27" s="399" t="s">
        <v>78</v>
      </c>
      <c r="B27" s="239" t="s">
        <v>1</v>
      </c>
      <c r="C27" s="227">
        <v>200</v>
      </c>
      <c r="D27" s="228">
        <v>840</v>
      </c>
      <c r="E27" s="228">
        <v>2800</v>
      </c>
      <c r="F27" s="228">
        <v>2550</v>
      </c>
      <c r="G27" s="228">
        <v>640</v>
      </c>
      <c r="H27" s="228">
        <v>150</v>
      </c>
      <c r="I27" s="228">
        <v>1110</v>
      </c>
      <c r="J27" s="229">
        <v>810</v>
      </c>
      <c r="K27" s="230">
        <v>800</v>
      </c>
      <c r="L27" s="231">
        <v>280</v>
      </c>
      <c r="M27" s="231">
        <v>180</v>
      </c>
      <c r="N27" s="231">
        <v>760</v>
      </c>
      <c r="O27" s="232">
        <v>60</v>
      </c>
      <c r="P27" s="287">
        <f>SUM(C27:O27)</f>
        <v>11180</v>
      </c>
      <c r="Q27" s="288">
        <f>P27/U27-1</f>
        <v>-2.400698384984723E-2</v>
      </c>
      <c r="R27" s="289">
        <f>P27/X27-1</f>
        <v>-7.6335877862595547E-3</v>
      </c>
      <c r="S27" s="290">
        <f>P27/Y27-1</f>
        <v>9.7315600922608825E-2</v>
      </c>
      <c r="T27" s="69"/>
      <c r="U27" s="42">
        <v>11455</v>
      </c>
      <c r="V27" s="43">
        <v>9390</v>
      </c>
      <c r="W27" s="43">
        <v>2065</v>
      </c>
      <c r="X27" s="43">
        <v>11266</v>
      </c>
      <c r="Y27" s="43">
        <v>10188.5</v>
      </c>
    </row>
    <row r="28" spans="1:25" ht="13.95" customHeight="1" thickBot="1">
      <c r="A28" s="398"/>
      <c r="B28" s="171" t="s">
        <v>89</v>
      </c>
      <c r="C28" s="139">
        <v>0</v>
      </c>
      <c r="D28" s="119">
        <v>0</v>
      </c>
      <c r="E28" s="119">
        <v>0</v>
      </c>
      <c r="F28" s="119">
        <v>0</v>
      </c>
      <c r="G28" s="119">
        <v>0</v>
      </c>
      <c r="H28" s="119">
        <v>0</v>
      </c>
      <c r="I28" s="119">
        <v>0</v>
      </c>
      <c r="J28" s="140">
        <v>0</v>
      </c>
      <c r="K28" s="157">
        <v>0</v>
      </c>
      <c r="L28" s="126">
        <v>0</v>
      </c>
      <c r="M28" s="126">
        <v>0</v>
      </c>
      <c r="N28" s="126">
        <v>0</v>
      </c>
      <c r="O28" s="158">
        <v>0</v>
      </c>
      <c r="P28" s="279"/>
      <c r="Q28" s="280"/>
      <c r="R28" s="281"/>
      <c r="S28" s="282"/>
      <c r="T28" s="33"/>
      <c r="U28" s="44">
        <v>37.040209515495413</v>
      </c>
      <c r="V28" s="44">
        <v>37.645963791267306</v>
      </c>
      <c r="W28" s="44">
        <v>34.285714285714285</v>
      </c>
      <c r="X28" s="44">
        <v>35.448269128350788</v>
      </c>
      <c r="Y28" s="44">
        <v>37.02621583157481</v>
      </c>
    </row>
    <row r="29" spans="1:25" ht="13.95" customHeight="1">
      <c r="A29" s="397" t="s">
        <v>108</v>
      </c>
      <c r="B29" s="239" t="s">
        <v>1</v>
      </c>
      <c r="C29" s="233">
        <v>130</v>
      </c>
      <c r="D29" s="234">
        <v>660</v>
      </c>
      <c r="E29" s="234">
        <v>470</v>
      </c>
      <c r="F29" s="234">
        <v>1200</v>
      </c>
      <c r="G29" s="234">
        <v>380</v>
      </c>
      <c r="H29" s="234">
        <v>80</v>
      </c>
      <c r="I29" s="234">
        <v>600</v>
      </c>
      <c r="J29" s="235">
        <v>380</v>
      </c>
      <c r="K29" s="236">
        <v>300</v>
      </c>
      <c r="L29" s="237">
        <v>60</v>
      </c>
      <c r="M29" s="237">
        <v>130</v>
      </c>
      <c r="N29" s="237">
        <v>60</v>
      </c>
      <c r="O29" s="238">
        <v>250</v>
      </c>
      <c r="P29" s="291">
        <f>SUM(C29:O29)</f>
        <v>4700</v>
      </c>
      <c r="Q29" s="288">
        <f>P29/U29-1</f>
        <v>-1.9812304483837306E-2</v>
      </c>
      <c r="R29" s="289">
        <f>P29/X29-1</f>
        <v>-1.9607843137254943E-2</v>
      </c>
      <c r="S29" s="290">
        <f>P29/Y29-1</f>
        <v>-6.690490371252733E-2</v>
      </c>
      <c r="T29" s="69"/>
      <c r="U29" s="42">
        <v>4795</v>
      </c>
      <c r="V29" s="43">
        <v>4020</v>
      </c>
      <c r="W29" s="43">
        <v>775</v>
      </c>
      <c r="X29" s="43">
        <v>4794</v>
      </c>
      <c r="Y29" s="43">
        <v>5037</v>
      </c>
    </row>
    <row r="30" spans="1:25" ht="13.95" customHeight="1" thickBot="1">
      <c r="A30" s="398"/>
      <c r="B30" s="171" t="s">
        <v>89</v>
      </c>
      <c r="C30" s="139">
        <v>0</v>
      </c>
      <c r="D30" s="119">
        <v>0</v>
      </c>
      <c r="E30" s="119">
        <v>0</v>
      </c>
      <c r="F30" s="119">
        <v>0</v>
      </c>
      <c r="G30" s="119">
        <v>0</v>
      </c>
      <c r="H30" s="119">
        <v>0</v>
      </c>
      <c r="I30" s="119">
        <v>0</v>
      </c>
      <c r="J30" s="140">
        <v>0</v>
      </c>
      <c r="K30" s="157">
        <v>0</v>
      </c>
      <c r="L30" s="126">
        <v>0</v>
      </c>
      <c r="M30" s="126">
        <v>0</v>
      </c>
      <c r="N30" s="126">
        <v>0</v>
      </c>
      <c r="O30" s="158">
        <v>0</v>
      </c>
      <c r="P30" s="279"/>
      <c r="Q30" s="280"/>
      <c r="R30" s="281"/>
      <c r="S30" s="282"/>
      <c r="T30" s="33"/>
      <c r="U30" s="44">
        <v>29.197997914494263</v>
      </c>
      <c r="V30" s="44">
        <v>28.499850746268656</v>
      </c>
      <c r="W30" s="44">
        <v>32.819354838709678</v>
      </c>
      <c r="X30" s="44">
        <v>29.79345014601585</v>
      </c>
      <c r="Y30" s="44">
        <v>31.144510621401626</v>
      </c>
    </row>
    <row r="31" spans="1:25" ht="13.95" customHeight="1">
      <c r="A31" s="397" t="s">
        <v>123</v>
      </c>
      <c r="B31" s="239" t="s">
        <v>1</v>
      </c>
      <c r="C31" s="227">
        <v>70</v>
      </c>
      <c r="D31" s="228">
        <v>450</v>
      </c>
      <c r="E31" s="228">
        <v>250</v>
      </c>
      <c r="F31" s="228">
        <v>600</v>
      </c>
      <c r="G31" s="228">
        <v>315</v>
      </c>
      <c r="H31" s="228">
        <v>0</v>
      </c>
      <c r="I31" s="228">
        <v>350</v>
      </c>
      <c r="J31" s="229">
        <v>360</v>
      </c>
      <c r="K31" s="230">
        <v>65</v>
      </c>
      <c r="L31" s="231">
        <v>30</v>
      </c>
      <c r="M31" s="231">
        <v>50</v>
      </c>
      <c r="N31" s="231">
        <v>1240</v>
      </c>
      <c r="O31" s="232">
        <v>15</v>
      </c>
      <c r="P31" s="287">
        <f>SUM(C31:O31)</f>
        <v>3795</v>
      </c>
      <c r="Q31" s="288">
        <f>P31/U31-1</f>
        <v>-1.0430247718383301E-2</v>
      </c>
      <c r="R31" s="289">
        <f>P31/X31-1</f>
        <v>-7.9330422125181932E-2</v>
      </c>
      <c r="S31" s="290">
        <f>P31/Y31-1</f>
        <v>-9.589041095890416E-2</v>
      </c>
      <c r="T31" s="69"/>
      <c r="U31" s="42">
        <v>3835</v>
      </c>
      <c r="V31" s="43">
        <v>2440</v>
      </c>
      <c r="W31" s="43">
        <v>1395</v>
      </c>
      <c r="X31" s="43">
        <v>4122</v>
      </c>
      <c r="Y31" s="43">
        <v>4197.5</v>
      </c>
    </row>
    <row r="32" spans="1:25" ht="13.95" customHeight="1" thickBot="1">
      <c r="A32" s="398"/>
      <c r="B32" s="171" t="s">
        <v>89</v>
      </c>
      <c r="C32" s="139">
        <v>0</v>
      </c>
      <c r="D32" s="119">
        <v>0</v>
      </c>
      <c r="E32" s="119">
        <v>0</v>
      </c>
      <c r="F32" s="119">
        <v>0</v>
      </c>
      <c r="G32" s="119">
        <v>0</v>
      </c>
      <c r="H32" s="119">
        <v>0</v>
      </c>
      <c r="I32" s="119">
        <v>0</v>
      </c>
      <c r="J32" s="140">
        <v>0</v>
      </c>
      <c r="K32" s="157">
        <v>0</v>
      </c>
      <c r="L32" s="126">
        <v>0</v>
      </c>
      <c r="M32" s="126">
        <v>0</v>
      </c>
      <c r="N32" s="126">
        <v>0</v>
      </c>
      <c r="O32" s="158">
        <v>0</v>
      </c>
      <c r="P32" s="279"/>
      <c r="Q32" s="280"/>
      <c r="R32" s="281"/>
      <c r="S32" s="282"/>
      <c r="T32" s="33"/>
      <c r="U32" s="44">
        <v>25.627379400260757</v>
      </c>
      <c r="V32" s="44">
        <v>25.119262295081967</v>
      </c>
      <c r="W32" s="44">
        <v>26.516129032258064</v>
      </c>
      <c r="X32" s="44">
        <v>26.950072780203783</v>
      </c>
      <c r="Y32" s="44">
        <v>29.018248957712924</v>
      </c>
    </row>
    <row r="33" spans="1:27" ht="13.95" customHeight="1">
      <c r="A33" s="399" t="s">
        <v>79</v>
      </c>
      <c r="B33" s="239" t="s">
        <v>1</v>
      </c>
      <c r="C33" s="233">
        <v>600</v>
      </c>
      <c r="D33" s="234">
        <v>8800</v>
      </c>
      <c r="E33" s="234">
        <v>2220</v>
      </c>
      <c r="F33" s="234">
        <v>4200</v>
      </c>
      <c r="G33" s="234">
        <v>2200</v>
      </c>
      <c r="H33" s="234">
        <v>3000</v>
      </c>
      <c r="I33" s="234">
        <v>6200</v>
      </c>
      <c r="J33" s="235">
        <v>1850</v>
      </c>
      <c r="K33" s="236">
        <v>650</v>
      </c>
      <c r="L33" s="237">
        <v>160</v>
      </c>
      <c r="M33" s="237">
        <v>300</v>
      </c>
      <c r="N33" s="237">
        <v>4200</v>
      </c>
      <c r="O33" s="238">
        <v>160</v>
      </c>
      <c r="P33" s="291">
        <f>SUM(C33:O33)</f>
        <v>34540</v>
      </c>
      <c r="Q33" s="288">
        <f>P33/U33-1</f>
        <v>2.660127805023027E-2</v>
      </c>
      <c r="R33" s="289">
        <f>P33/X33-1</f>
        <v>4.1899188561431044E-2</v>
      </c>
      <c r="S33" s="290">
        <f>P33/Y33-1</f>
        <v>1.3393577537518242E-2</v>
      </c>
      <c r="T33" s="69"/>
      <c r="U33" s="42">
        <v>33645</v>
      </c>
      <c r="V33" s="43">
        <v>28280</v>
      </c>
      <c r="W33" s="43">
        <v>5365</v>
      </c>
      <c r="X33" s="43">
        <v>33151</v>
      </c>
      <c r="Y33" s="43">
        <v>34083.5</v>
      </c>
    </row>
    <row r="34" spans="1:27" ht="13.95" customHeight="1" thickBot="1">
      <c r="A34" s="401"/>
      <c r="B34" s="172" t="s">
        <v>89</v>
      </c>
      <c r="C34" s="143">
        <v>0</v>
      </c>
      <c r="D34" s="121">
        <v>0</v>
      </c>
      <c r="E34" s="121">
        <v>0</v>
      </c>
      <c r="F34" s="121">
        <v>0</v>
      </c>
      <c r="G34" s="121">
        <v>0</v>
      </c>
      <c r="H34" s="121">
        <v>0</v>
      </c>
      <c r="I34" s="121">
        <v>0</v>
      </c>
      <c r="J34" s="144">
        <v>0</v>
      </c>
      <c r="K34" s="161">
        <v>0</v>
      </c>
      <c r="L34" s="128">
        <v>0</v>
      </c>
      <c r="M34" s="128">
        <v>0</v>
      </c>
      <c r="N34" s="128">
        <v>0</v>
      </c>
      <c r="O34" s="162">
        <v>0</v>
      </c>
      <c r="P34" s="292"/>
      <c r="Q34" s="293"/>
      <c r="R34" s="294"/>
      <c r="S34" s="295"/>
      <c r="U34" s="44">
        <v>41.467231386535886</v>
      </c>
      <c r="V34" s="44">
        <v>43.136492220650638</v>
      </c>
      <c r="W34" s="44">
        <v>32.668219944082011</v>
      </c>
      <c r="X34" s="44">
        <v>39.68686917438388</v>
      </c>
      <c r="Y34" s="44">
        <v>40.624457582114509</v>
      </c>
    </row>
    <row r="35" spans="1:27" ht="24" customHeight="1" thickBot="1">
      <c r="A35" s="104" t="s">
        <v>90</v>
      </c>
      <c r="B35" s="136" t="s">
        <v>1</v>
      </c>
      <c r="C35" s="145">
        <f>SUM(C15,C17,C33,C31,C27,C25,C23,C19,C21,C29)</f>
        <v>9790</v>
      </c>
      <c r="D35" s="122">
        <f>SUM(D15,D17,D33,D31,D27,D25,D23,D19,D21,D29)</f>
        <v>54860</v>
      </c>
      <c r="E35" s="122">
        <f t="shared" ref="E35:P35" si="0">SUM(E15,E17,E33,E31,E27,E25,E23,E19,E21,E29)</f>
        <v>91740</v>
      </c>
      <c r="F35" s="122">
        <f t="shared" si="0"/>
        <v>116550</v>
      </c>
      <c r="G35" s="122">
        <f t="shared" si="0"/>
        <v>19385</v>
      </c>
      <c r="H35" s="122">
        <f>SUM(H15,H17,H33,H31,H27,H25,H23,H19,H21,H29)</f>
        <v>9120</v>
      </c>
      <c r="I35" s="122">
        <f>SUM(I15,I17,I33,I31,I27,I25,I23,I19,I21,I29)</f>
        <v>70170</v>
      </c>
      <c r="J35" s="146">
        <f t="shared" si="0"/>
        <v>45890</v>
      </c>
      <c r="K35" s="145">
        <f t="shared" si="0"/>
        <v>32125</v>
      </c>
      <c r="L35" s="122">
        <f t="shared" si="0"/>
        <v>11400</v>
      </c>
      <c r="M35" s="122">
        <f t="shared" si="0"/>
        <v>10830</v>
      </c>
      <c r="N35" s="122">
        <f t="shared" si="0"/>
        <v>13550</v>
      </c>
      <c r="O35" s="146">
        <f t="shared" si="0"/>
        <v>1185</v>
      </c>
      <c r="P35" s="296">
        <f t="shared" si="0"/>
        <v>486595</v>
      </c>
      <c r="Q35" s="297">
        <f>P35/U35-1</f>
        <v>2.820948979915272E-2</v>
      </c>
      <c r="R35" s="297">
        <f>P35/X35-1</f>
        <v>1.8121745518153709E-3</v>
      </c>
      <c r="S35" s="298">
        <f>P35/Y35-1</f>
        <v>-5.1484492703704365E-2</v>
      </c>
      <c r="U35" s="90">
        <f>SUM(U15,U17,U19,U21,U23,U25,U27,U29,U31,U33)</f>
        <v>473245</v>
      </c>
      <c r="V35" s="91">
        <f>SUM(V15,V17,V19,V21,V23,V25,V27,V29,V31,V33)</f>
        <v>405695</v>
      </c>
      <c r="W35" s="91">
        <f>SUM(W15,W17,W19,W21,W23,W25,W27,W29,W31,W33)</f>
        <v>67550</v>
      </c>
      <c r="X35" s="91">
        <f>SUM(X15,X17,X19,X21,X23,X25,X27,X29,X31,X33)</f>
        <v>485714.79999999993</v>
      </c>
      <c r="Y35" s="91">
        <f>SUM(Y15,Y17,Y19,Y21,Y23,Y25,Y27,Y29,Y31,Y33)</f>
        <v>513006.89999999997</v>
      </c>
    </row>
    <row r="36" spans="1:27" ht="13.95" customHeight="1">
      <c r="A36" s="402" t="s">
        <v>80</v>
      </c>
      <c r="B36" s="240" t="s">
        <v>1</v>
      </c>
      <c r="C36" s="147">
        <v>0</v>
      </c>
      <c r="D36" s="123">
        <v>0</v>
      </c>
      <c r="E36" s="123">
        <v>0</v>
      </c>
      <c r="F36" s="123">
        <v>0</v>
      </c>
      <c r="G36" s="123">
        <v>0</v>
      </c>
      <c r="H36" s="123">
        <v>0</v>
      </c>
      <c r="I36" s="123">
        <v>0</v>
      </c>
      <c r="J36" s="148">
        <v>0</v>
      </c>
      <c r="K36" s="163">
        <v>0</v>
      </c>
      <c r="L36" s="129">
        <v>0</v>
      </c>
      <c r="M36" s="129">
        <v>0</v>
      </c>
      <c r="N36" s="129">
        <v>0</v>
      </c>
      <c r="O36" s="164">
        <v>0</v>
      </c>
      <c r="P36" s="299"/>
      <c r="Q36" s="300"/>
      <c r="R36" s="301"/>
      <c r="S36" s="302"/>
      <c r="T36" s="78"/>
      <c r="U36" s="42">
        <v>89088</v>
      </c>
      <c r="V36" s="43">
        <v>88490</v>
      </c>
      <c r="W36" s="43">
        <v>598</v>
      </c>
      <c r="X36" s="43">
        <v>75729</v>
      </c>
      <c r="Y36" s="43">
        <v>81119.7</v>
      </c>
    </row>
    <row r="37" spans="1:27" ht="13.95" customHeight="1" thickBot="1">
      <c r="A37" s="398"/>
      <c r="B37" s="171" t="s">
        <v>89</v>
      </c>
      <c r="C37" s="139">
        <v>0</v>
      </c>
      <c r="D37" s="119">
        <v>0</v>
      </c>
      <c r="E37" s="119">
        <v>0</v>
      </c>
      <c r="F37" s="119">
        <v>0</v>
      </c>
      <c r="G37" s="119">
        <v>0</v>
      </c>
      <c r="H37" s="119">
        <v>0</v>
      </c>
      <c r="I37" s="119">
        <v>0</v>
      </c>
      <c r="J37" s="140">
        <v>0</v>
      </c>
      <c r="K37" s="157">
        <v>0</v>
      </c>
      <c r="L37" s="126">
        <v>0</v>
      </c>
      <c r="M37" s="126">
        <v>0</v>
      </c>
      <c r="N37" s="126">
        <v>0</v>
      </c>
      <c r="O37" s="158">
        <v>0</v>
      </c>
      <c r="P37" s="279"/>
      <c r="Q37" s="280"/>
      <c r="R37" s="281"/>
      <c r="S37" s="282"/>
      <c r="T37" s="79"/>
      <c r="U37" s="44">
        <v>105.7587533674569</v>
      </c>
      <c r="V37" s="44">
        <v>106.00384020793311</v>
      </c>
      <c r="W37" s="44">
        <v>69.491638795986617</v>
      </c>
      <c r="X37" s="44">
        <v>107.99936087892353</v>
      </c>
      <c r="Y37" s="44">
        <v>105.05961437234113</v>
      </c>
      <c r="Z37" s="79"/>
      <c r="AA37" s="63"/>
    </row>
    <row r="38" spans="1:27" ht="13.95" customHeight="1">
      <c r="A38" s="399" t="s">
        <v>81</v>
      </c>
      <c r="B38" s="239" t="s">
        <v>1</v>
      </c>
      <c r="C38" s="141">
        <v>0</v>
      </c>
      <c r="D38" s="120">
        <v>0</v>
      </c>
      <c r="E38" s="120">
        <v>0</v>
      </c>
      <c r="F38" s="120">
        <v>0</v>
      </c>
      <c r="G38" s="120">
        <v>0</v>
      </c>
      <c r="H38" s="120">
        <v>0</v>
      </c>
      <c r="I38" s="120">
        <v>0</v>
      </c>
      <c r="J38" s="142">
        <v>0</v>
      </c>
      <c r="K38" s="159">
        <v>0</v>
      </c>
      <c r="L38" s="127">
        <v>0</v>
      </c>
      <c r="M38" s="127">
        <v>0</v>
      </c>
      <c r="N38" s="127">
        <v>0</v>
      </c>
      <c r="O38" s="160">
        <v>0</v>
      </c>
      <c r="P38" s="283"/>
      <c r="Q38" s="284"/>
      <c r="R38" s="285"/>
      <c r="S38" s="286"/>
      <c r="T38" s="69"/>
      <c r="U38" s="42">
        <v>52345</v>
      </c>
      <c r="V38" s="43">
        <v>51700</v>
      </c>
      <c r="W38" s="43">
        <v>645</v>
      </c>
      <c r="X38" s="43">
        <v>48320.6</v>
      </c>
      <c r="Y38" s="43">
        <v>48601.2</v>
      </c>
      <c r="AA38" s="63"/>
    </row>
    <row r="39" spans="1:27" ht="13.95" customHeight="1" thickBot="1">
      <c r="A39" s="398"/>
      <c r="B39" s="171" t="s">
        <v>89</v>
      </c>
      <c r="C39" s="139">
        <v>0</v>
      </c>
      <c r="D39" s="119">
        <v>0</v>
      </c>
      <c r="E39" s="119">
        <v>0</v>
      </c>
      <c r="F39" s="119">
        <v>0</v>
      </c>
      <c r="G39" s="119">
        <v>0</v>
      </c>
      <c r="H39" s="119">
        <v>0</v>
      </c>
      <c r="I39" s="119">
        <v>0</v>
      </c>
      <c r="J39" s="140">
        <v>0</v>
      </c>
      <c r="K39" s="157">
        <v>0</v>
      </c>
      <c r="L39" s="126">
        <v>0</v>
      </c>
      <c r="M39" s="126">
        <v>0</v>
      </c>
      <c r="N39" s="126">
        <v>0</v>
      </c>
      <c r="O39" s="158">
        <v>0</v>
      </c>
      <c r="P39" s="279"/>
      <c r="Q39" s="280"/>
      <c r="R39" s="281"/>
      <c r="S39" s="282"/>
      <c r="T39" s="69"/>
      <c r="U39" s="44">
        <v>50.097258572929604</v>
      </c>
      <c r="V39" s="44">
        <v>50.403114119922634</v>
      </c>
      <c r="W39" s="44">
        <v>25.581395348837209</v>
      </c>
      <c r="X39" s="44">
        <v>70.327425570046728</v>
      </c>
      <c r="Y39" s="44">
        <v>70.777857336855874</v>
      </c>
    </row>
    <row r="40" spans="1:27" ht="13.95" customHeight="1">
      <c r="A40" s="399" t="s">
        <v>82</v>
      </c>
      <c r="B40" s="239" t="s">
        <v>1</v>
      </c>
      <c r="C40" s="141">
        <v>0</v>
      </c>
      <c r="D40" s="120">
        <v>0</v>
      </c>
      <c r="E40" s="120">
        <v>0</v>
      </c>
      <c r="F40" s="120">
        <v>0</v>
      </c>
      <c r="G40" s="120">
        <v>0</v>
      </c>
      <c r="H40" s="120">
        <v>0</v>
      </c>
      <c r="I40" s="120">
        <v>0</v>
      </c>
      <c r="J40" s="142">
        <v>0</v>
      </c>
      <c r="K40" s="159">
        <v>0</v>
      </c>
      <c r="L40" s="127">
        <v>0</v>
      </c>
      <c r="M40" s="127">
        <v>0</v>
      </c>
      <c r="N40" s="127">
        <v>0</v>
      </c>
      <c r="O40" s="160">
        <v>0</v>
      </c>
      <c r="P40" s="283"/>
      <c r="Q40" s="284"/>
      <c r="R40" s="285"/>
      <c r="S40" s="286"/>
      <c r="T40" s="69"/>
      <c r="U40" s="42">
        <v>16853</v>
      </c>
      <c r="V40" s="43">
        <v>14941</v>
      </c>
      <c r="W40" s="43">
        <v>1912</v>
      </c>
      <c r="X40" s="43">
        <v>21798.6</v>
      </c>
      <c r="Y40" s="43">
        <v>20442.8</v>
      </c>
    </row>
    <row r="41" spans="1:27" ht="13.95" customHeight="1" thickBot="1">
      <c r="A41" s="401"/>
      <c r="B41" s="171" t="s">
        <v>89</v>
      </c>
      <c r="C41" s="143">
        <v>0</v>
      </c>
      <c r="D41" s="121">
        <v>0</v>
      </c>
      <c r="E41" s="121">
        <v>0</v>
      </c>
      <c r="F41" s="121">
        <v>0</v>
      </c>
      <c r="G41" s="121">
        <v>0</v>
      </c>
      <c r="H41" s="121">
        <v>0</v>
      </c>
      <c r="I41" s="121">
        <v>0</v>
      </c>
      <c r="J41" s="144">
        <v>0</v>
      </c>
      <c r="K41" s="161">
        <v>0</v>
      </c>
      <c r="L41" s="128">
        <v>0</v>
      </c>
      <c r="M41" s="128">
        <v>0</v>
      </c>
      <c r="N41" s="128">
        <v>0</v>
      </c>
      <c r="O41" s="162">
        <v>0</v>
      </c>
      <c r="P41" s="292"/>
      <c r="Q41" s="293"/>
      <c r="R41" s="294"/>
      <c r="S41" s="295"/>
      <c r="U41" s="44">
        <v>34.756007832433397</v>
      </c>
      <c r="V41" s="44">
        <v>33.869218927782612</v>
      </c>
      <c r="W41" s="44">
        <v>41.685669456066947</v>
      </c>
      <c r="X41" s="44">
        <v>32.748185663299481</v>
      </c>
      <c r="Y41" s="44">
        <v>32.939567965249381</v>
      </c>
    </row>
    <row r="42" spans="1:27" ht="24.45" customHeight="1" thickBot="1">
      <c r="A42" s="104" t="s">
        <v>91</v>
      </c>
      <c r="B42" s="136" t="s">
        <v>1</v>
      </c>
      <c r="C42" s="341"/>
      <c r="D42" s="342"/>
      <c r="E42" s="342"/>
      <c r="F42" s="342"/>
      <c r="G42" s="342"/>
      <c r="H42" s="342"/>
      <c r="I42" s="342"/>
      <c r="J42" s="343"/>
      <c r="K42" s="341"/>
      <c r="L42" s="342"/>
      <c r="M42" s="342"/>
      <c r="N42" s="342"/>
      <c r="O42" s="343"/>
      <c r="P42" s="340"/>
      <c r="Q42" s="344"/>
      <c r="R42" s="344"/>
      <c r="S42" s="345"/>
      <c r="U42" s="91">
        <f>U40+U38+U36</f>
        <v>158286</v>
      </c>
      <c r="V42" s="91">
        <f>V40+V38+V36</f>
        <v>155131</v>
      </c>
      <c r="W42" s="91">
        <f>W40+W38+W36</f>
        <v>3155</v>
      </c>
      <c r="X42" s="91">
        <f>X40+X38+X36</f>
        <v>145848.20000000001</v>
      </c>
      <c r="Y42" s="91">
        <f>Y40+Y38+Y36</f>
        <v>150163.70000000001</v>
      </c>
    </row>
    <row r="43" spans="1:27" ht="13.95" customHeight="1">
      <c r="A43" s="402" t="s">
        <v>83</v>
      </c>
      <c r="B43" s="240" t="s">
        <v>1</v>
      </c>
      <c r="C43" s="147">
        <v>0</v>
      </c>
      <c r="D43" s="123">
        <v>0</v>
      </c>
      <c r="E43" s="123">
        <v>0</v>
      </c>
      <c r="F43" s="123">
        <v>0</v>
      </c>
      <c r="G43" s="123">
        <v>0</v>
      </c>
      <c r="H43" s="123">
        <v>0</v>
      </c>
      <c r="I43" s="123">
        <v>0</v>
      </c>
      <c r="J43" s="148">
        <v>0</v>
      </c>
      <c r="K43" s="163">
        <v>0</v>
      </c>
      <c r="L43" s="129">
        <v>0</v>
      </c>
      <c r="M43" s="129">
        <v>0</v>
      </c>
      <c r="N43" s="129">
        <v>0</v>
      </c>
      <c r="O43" s="164">
        <v>0</v>
      </c>
      <c r="P43" s="299"/>
      <c r="Q43" s="300"/>
      <c r="R43" s="301"/>
      <c r="S43" s="302"/>
      <c r="U43" s="42">
        <v>20131</v>
      </c>
      <c r="V43" s="43">
        <v>17780</v>
      </c>
      <c r="W43" s="43">
        <v>2351</v>
      </c>
      <c r="X43" s="43">
        <v>23570.400000000001</v>
      </c>
      <c r="Y43" s="43">
        <v>22472.7</v>
      </c>
    </row>
    <row r="44" spans="1:27" ht="13.95" customHeight="1" thickBot="1">
      <c r="A44" s="401"/>
      <c r="B44" s="172" t="s">
        <v>89</v>
      </c>
      <c r="C44" s="143">
        <v>0</v>
      </c>
      <c r="D44" s="121">
        <v>0</v>
      </c>
      <c r="E44" s="121">
        <v>0</v>
      </c>
      <c r="F44" s="121">
        <v>0</v>
      </c>
      <c r="G44" s="121">
        <v>0</v>
      </c>
      <c r="H44" s="121">
        <v>0</v>
      </c>
      <c r="I44" s="121">
        <v>0</v>
      </c>
      <c r="J44" s="144">
        <v>0</v>
      </c>
      <c r="K44" s="161">
        <v>0</v>
      </c>
      <c r="L44" s="128">
        <v>0</v>
      </c>
      <c r="M44" s="128">
        <v>0</v>
      </c>
      <c r="N44" s="128">
        <v>0</v>
      </c>
      <c r="O44" s="162">
        <v>0</v>
      </c>
      <c r="P44" s="292"/>
      <c r="Q44" s="293"/>
      <c r="R44" s="294"/>
      <c r="S44" s="295"/>
      <c r="T44" s="63"/>
      <c r="U44" s="44">
        <v>38.263325219810241</v>
      </c>
      <c r="V44" s="44">
        <v>38.425759280089991</v>
      </c>
      <c r="W44" s="44">
        <v>37.034878774989366</v>
      </c>
      <c r="X44" s="44">
        <v>46.268752333435152</v>
      </c>
      <c r="Y44" s="44">
        <v>48.654180405558748</v>
      </c>
      <c r="Z44" s="63"/>
    </row>
    <row r="45" spans="1:27" ht="22.05" customHeight="1" thickBot="1">
      <c r="A45" s="104" t="s">
        <v>119</v>
      </c>
      <c r="B45" s="136" t="s">
        <v>1</v>
      </c>
      <c r="C45" s="149">
        <f>C35</f>
        <v>9790</v>
      </c>
      <c r="D45" s="124">
        <f t="shared" ref="D45:O45" si="1">D35</f>
        <v>54860</v>
      </c>
      <c r="E45" s="124">
        <f t="shared" si="1"/>
        <v>91740</v>
      </c>
      <c r="F45" s="124">
        <f t="shared" si="1"/>
        <v>116550</v>
      </c>
      <c r="G45" s="124">
        <f t="shared" si="1"/>
        <v>19385</v>
      </c>
      <c r="H45" s="124">
        <f t="shared" si="1"/>
        <v>9120</v>
      </c>
      <c r="I45" s="124">
        <f t="shared" si="1"/>
        <v>70170</v>
      </c>
      <c r="J45" s="150">
        <f t="shared" si="1"/>
        <v>45890</v>
      </c>
      <c r="K45" s="149">
        <f t="shared" si="1"/>
        <v>32125</v>
      </c>
      <c r="L45" s="124">
        <f t="shared" si="1"/>
        <v>11400</v>
      </c>
      <c r="M45" s="124">
        <f t="shared" si="1"/>
        <v>10830</v>
      </c>
      <c r="N45" s="124">
        <f t="shared" si="1"/>
        <v>13550</v>
      </c>
      <c r="O45" s="150">
        <f t="shared" si="1"/>
        <v>1185</v>
      </c>
      <c r="P45" s="340"/>
      <c r="Q45" s="340"/>
      <c r="R45" s="340"/>
      <c r="S45" s="340"/>
      <c r="U45" s="327">
        <f>U42+U35+U43</f>
        <v>651662</v>
      </c>
      <c r="V45" s="91">
        <f>V42+V35+V43</f>
        <v>578606</v>
      </c>
      <c r="W45" s="91">
        <f>W42+W35+W43</f>
        <v>73056</v>
      </c>
      <c r="X45" s="91">
        <f>X42+X35+X43</f>
        <v>655133.4</v>
      </c>
      <c r="Y45" s="91">
        <f>Y42+Y35+Y43</f>
        <v>685643.29999999993</v>
      </c>
    </row>
    <row r="46" spans="1:27" ht="13.95" customHeight="1">
      <c r="A46" s="404" t="s">
        <v>110</v>
      </c>
      <c r="B46" s="240" t="s">
        <v>1</v>
      </c>
      <c r="C46" s="151">
        <v>0</v>
      </c>
      <c r="D46" s="125">
        <v>0</v>
      </c>
      <c r="E46" s="125">
        <v>0</v>
      </c>
      <c r="F46" s="125">
        <v>0</v>
      </c>
      <c r="G46" s="125">
        <v>0</v>
      </c>
      <c r="H46" s="125">
        <v>0</v>
      </c>
      <c r="I46" s="125">
        <v>0</v>
      </c>
      <c r="J46" s="152">
        <v>0</v>
      </c>
      <c r="K46" s="165">
        <v>0</v>
      </c>
      <c r="L46" s="130">
        <v>0</v>
      </c>
      <c r="M46" s="130">
        <v>0</v>
      </c>
      <c r="N46" s="130">
        <v>0</v>
      </c>
      <c r="O46" s="166">
        <v>0</v>
      </c>
      <c r="P46" s="306"/>
      <c r="Q46" s="307"/>
      <c r="R46" s="308"/>
      <c r="S46" s="309"/>
      <c r="U46" s="42">
        <v>2920</v>
      </c>
      <c r="V46" s="43">
        <v>0</v>
      </c>
      <c r="W46" s="43">
        <v>2920</v>
      </c>
      <c r="X46" s="43">
        <v>2295</v>
      </c>
      <c r="Y46" s="43">
        <v>2657.5</v>
      </c>
      <c r="Z46" s="30"/>
    </row>
    <row r="47" spans="1:27" ht="13.95" customHeight="1" thickBot="1">
      <c r="A47" s="405"/>
      <c r="B47" s="171" t="s">
        <v>89</v>
      </c>
      <c r="C47" s="139">
        <v>0</v>
      </c>
      <c r="D47" s="119">
        <v>0</v>
      </c>
      <c r="E47" s="119">
        <v>0</v>
      </c>
      <c r="F47" s="119">
        <v>0</v>
      </c>
      <c r="G47" s="119">
        <v>0</v>
      </c>
      <c r="H47" s="119">
        <v>0</v>
      </c>
      <c r="I47" s="119">
        <v>0</v>
      </c>
      <c r="J47" s="140">
        <v>0</v>
      </c>
      <c r="K47" s="157">
        <v>0</v>
      </c>
      <c r="L47" s="126">
        <v>0</v>
      </c>
      <c r="M47" s="126">
        <v>0</v>
      </c>
      <c r="N47" s="126">
        <v>0</v>
      </c>
      <c r="O47" s="158">
        <v>0</v>
      </c>
      <c r="P47" s="279"/>
      <c r="Q47" s="280"/>
      <c r="R47" s="281"/>
      <c r="S47" s="282"/>
      <c r="U47" s="44">
        <v>59.102739726027394</v>
      </c>
      <c r="V47" s="44"/>
      <c r="W47" s="44">
        <v>59.102739726027394</v>
      </c>
      <c r="X47" s="44">
        <v>58.638779956427015</v>
      </c>
      <c r="Y47" s="44">
        <v>56.942991533396047</v>
      </c>
      <c r="Z47" s="30"/>
    </row>
    <row r="48" spans="1:27" ht="13.95" customHeight="1">
      <c r="A48" s="399" t="s">
        <v>109</v>
      </c>
      <c r="B48" s="239" t="s">
        <v>1</v>
      </c>
      <c r="C48" s="233">
        <v>1550</v>
      </c>
      <c r="D48" s="234">
        <v>2300</v>
      </c>
      <c r="E48" s="234">
        <v>12000</v>
      </c>
      <c r="F48" s="234">
        <v>10500</v>
      </c>
      <c r="G48" s="234">
        <v>570</v>
      </c>
      <c r="H48" s="234">
        <v>970</v>
      </c>
      <c r="I48" s="234">
        <v>8800</v>
      </c>
      <c r="J48" s="235">
        <v>4500</v>
      </c>
      <c r="K48" s="236">
        <v>2300</v>
      </c>
      <c r="L48" s="237">
        <v>850</v>
      </c>
      <c r="M48" s="237">
        <v>550</v>
      </c>
      <c r="N48" s="237">
        <v>40</v>
      </c>
      <c r="O48" s="238">
        <v>0</v>
      </c>
      <c r="P48" s="287">
        <f>SUM(C48:O48)</f>
        <v>44930</v>
      </c>
      <c r="Q48" s="310">
        <f>P48/U48-1</f>
        <v>0.15888573639411918</v>
      </c>
      <c r="R48" s="311">
        <f>P48/X48-1</f>
        <v>0.30449678303486394</v>
      </c>
      <c r="S48" s="290">
        <f>P48/Y48-1</f>
        <v>0.1756794239092323</v>
      </c>
      <c r="U48" s="42">
        <v>38770</v>
      </c>
      <c r="V48" s="43">
        <v>35080</v>
      </c>
      <c r="W48" s="43">
        <v>3690</v>
      </c>
      <c r="X48" s="43">
        <v>34442.400000000001</v>
      </c>
      <c r="Y48" s="43">
        <v>38216.199999999997</v>
      </c>
    </row>
    <row r="49" spans="1:26" ht="13.95" customHeight="1" thickBot="1">
      <c r="A49" s="398"/>
      <c r="B49" s="171" t="s">
        <v>89</v>
      </c>
      <c r="C49" s="139">
        <v>0</v>
      </c>
      <c r="D49" s="119">
        <v>0</v>
      </c>
      <c r="E49" s="119">
        <v>0</v>
      </c>
      <c r="F49" s="119">
        <v>0</v>
      </c>
      <c r="G49" s="119">
        <v>0</v>
      </c>
      <c r="H49" s="119">
        <v>0</v>
      </c>
      <c r="I49" s="119">
        <v>0</v>
      </c>
      <c r="J49" s="140">
        <v>0</v>
      </c>
      <c r="K49" s="157">
        <v>0</v>
      </c>
      <c r="L49" s="126">
        <v>0</v>
      </c>
      <c r="M49" s="126">
        <v>0</v>
      </c>
      <c r="N49" s="126">
        <v>0</v>
      </c>
      <c r="O49" s="158">
        <v>0</v>
      </c>
      <c r="P49" s="279"/>
      <c r="Q49" s="280"/>
      <c r="R49" s="281"/>
      <c r="S49" s="282"/>
      <c r="T49" s="63"/>
      <c r="U49" s="44">
        <v>30.025535207634768</v>
      </c>
      <c r="V49" s="44">
        <v>30.576396807297606</v>
      </c>
      <c r="W49" s="44">
        <v>24.788617886178862</v>
      </c>
      <c r="X49" s="44">
        <v>27.737898636564235</v>
      </c>
      <c r="Y49" s="44">
        <v>27.25037811190019</v>
      </c>
      <c r="Z49" s="63"/>
    </row>
    <row r="50" spans="1:26" ht="13.95" customHeight="1">
      <c r="A50" s="399" t="s">
        <v>84</v>
      </c>
      <c r="B50" s="239" t="s">
        <v>1</v>
      </c>
      <c r="C50" s="141">
        <v>0</v>
      </c>
      <c r="D50" s="120">
        <v>0</v>
      </c>
      <c r="E50" s="120">
        <v>0</v>
      </c>
      <c r="F50" s="120">
        <v>0</v>
      </c>
      <c r="G50" s="120">
        <v>0</v>
      </c>
      <c r="H50" s="120">
        <v>0</v>
      </c>
      <c r="I50" s="120">
        <v>0</v>
      </c>
      <c r="J50" s="142">
        <v>0</v>
      </c>
      <c r="K50" s="159">
        <v>0</v>
      </c>
      <c r="L50" s="127">
        <v>0</v>
      </c>
      <c r="M50" s="127">
        <v>0</v>
      </c>
      <c r="N50" s="127">
        <v>0</v>
      </c>
      <c r="O50" s="160">
        <v>0</v>
      </c>
      <c r="P50" s="283"/>
      <c r="Q50" s="284"/>
      <c r="R50" s="285"/>
      <c r="S50" s="286"/>
      <c r="U50" s="42">
        <v>178310</v>
      </c>
      <c r="V50" s="43">
        <v>159410</v>
      </c>
      <c r="W50" s="43">
        <v>18900</v>
      </c>
      <c r="X50" s="43">
        <v>190237.4</v>
      </c>
      <c r="Y50" s="43">
        <v>193162.2</v>
      </c>
    </row>
    <row r="51" spans="1:26" ht="13.95" customHeight="1" thickBot="1">
      <c r="A51" s="398"/>
      <c r="B51" s="171" t="s">
        <v>89</v>
      </c>
      <c r="C51" s="139">
        <v>0</v>
      </c>
      <c r="D51" s="119">
        <v>0</v>
      </c>
      <c r="E51" s="119">
        <v>0</v>
      </c>
      <c r="F51" s="119">
        <v>0</v>
      </c>
      <c r="G51" s="119">
        <v>0</v>
      </c>
      <c r="H51" s="119">
        <v>0</v>
      </c>
      <c r="I51" s="119">
        <v>0</v>
      </c>
      <c r="J51" s="140">
        <v>0</v>
      </c>
      <c r="K51" s="157">
        <v>0</v>
      </c>
      <c r="L51" s="126">
        <v>0</v>
      </c>
      <c r="M51" s="126">
        <v>0</v>
      </c>
      <c r="N51" s="126">
        <v>0</v>
      </c>
      <c r="O51" s="158">
        <v>0</v>
      </c>
      <c r="P51" s="279"/>
      <c r="Q51" s="280"/>
      <c r="R51" s="281"/>
      <c r="S51" s="282"/>
      <c r="T51" s="63"/>
      <c r="U51" s="44">
        <v>17.468347260389208</v>
      </c>
      <c r="V51" s="44">
        <v>17.585164042406372</v>
      </c>
      <c r="W51" s="44">
        <v>16.483068783068784</v>
      </c>
      <c r="X51" s="44">
        <v>20.21870462905822</v>
      </c>
      <c r="Y51" s="44">
        <v>20.8130431316272</v>
      </c>
      <c r="Z51" s="63"/>
    </row>
    <row r="52" spans="1:26" ht="13.95" customHeight="1">
      <c r="A52" s="399" t="s">
        <v>85</v>
      </c>
      <c r="B52" s="239" t="s">
        <v>1</v>
      </c>
      <c r="C52" s="141">
        <v>0</v>
      </c>
      <c r="D52" s="120">
        <v>0</v>
      </c>
      <c r="E52" s="120">
        <v>0</v>
      </c>
      <c r="F52" s="120">
        <v>0</v>
      </c>
      <c r="G52" s="120">
        <v>0</v>
      </c>
      <c r="H52" s="120">
        <v>0</v>
      </c>
      <c r="I52" s="120">
        <v>0</v>
      </c>
      <c r="J52" s="142">
        <v>0</v>
      </c>
      <c r="K52" s="159">
        <v>0</v>
      </c>
      <c r="L52" s="127">
        <v>0</v>
      </c>
      <c r="M52" s="127">
        <v>0</v>
      </c>
      <c r="N52" s="127">
        <v>0</v>
      </c>
      <c r="O52" s="160">
        <v>0</v>
      </c>
      <c r="P52" s="283"/>
      <c r="Q52" s="284"/>
      <c r="R52" s="285"/>
      <c r="S52" s="286"/>
      <c r="U52" s="42">
        <v>33398</v>
      </c>
      <c r="V52" s="43">
        <v>32090</v>
      </c>
      <c r="W52" s="43">
        <v>1308</v>
      </c>
      <c r="X52" s="43">
        <v>45161.4</v>
      </c>
      <c r="Y52" s="43">
        <v>50573.4</v>
      </c>
    </row>
    <row r="53" spans="1:26" ht="13.95" customHeight="1" thickBot="1">
      <c r="A53" s="401"/>
      <c r="B53" s="172" t="s">
        <v>89</v>
      </c>
      <c r="C53" s="143">
        <v>0</v>
      </c>
      <c r="D53" s="121">
        <v>0</v>
      </c>
      <c r="E53" s="121">
        <v>0</v>
      </c>
      <c r="F53" s="121">
        <v>0</v>
      </c>
      <c r="G53" s="121">
        <v>0</v>
      </c>
      <c r="H53" s="121">
        <v>0</v>
      </c>
      <c r="I53" s="121">
        <v>0</v>
      </c>
      <c r="J53" s="144">
        <v>0</v>
      </c>
      <c r="K53" s="161">
        <v>0</v>
      </c>
      <c r="L53" s="128">
        <v>0</v>
      </c>
      <c r="M53" s="128">
        <v>0</v>
      </c>
      <c r="N53" s="128">
        <v>0</v>
      </c>
      <c r="O53" s="162">
        <v>0</v>
      </c>
      <c r="P53" s="292"/>
      <c r="Q53" s="293"/>
      <c r="R53" s="294"/>
      <c r="S53" s="295"/>
      <c r="T53" s="63"/>
      <c r="U53" s="44">
        <v>24.820378465776393</v>
      </c>
      <c r="V53" s="44">
        <v>25.059831723278279</v>
      </c>
      <c r="W53" s="44">
        <v>18.945718654434252</v>
      </c>
      <c r="X53" s="44">
        <v>22.428294959855094</v>
      </c>
      <c r="Y53" s="44">
        <v>23.864539461456019</v>
      </c>
      <c r="Z53" s="63"/>
    </row>
    <row r="54" spans="1:26" ht="19.05" customHeight="1" thickBot="1">
      <c r="A54" s="104" t="s">
        <v>118</v>
      </c>
      <c r="B54" s="136" t="s">
        <v>1</v>
      </c>
      <c r="C54" s="149">
        <f>C48+C50+C52</f>
        <v>1550</v>
      </c>
      <c r="D54" s="124">
        <f t="shared" ref="D54:N54" si="2">D48+D50+D52</f>
        <v>2300</v>
      </c>
      <c r="E54" s="124">
        <f t="shared" si="2"/>
        <v>12000</v>
      </c>
      <c r="F54" s="124">
        <f t="shared" si="2"/>
        <v>10500</v>
      </c>
      <c r="G54" s="124">
        <f t="shared" si="2"/>
        <v>570</v>
      </c>
      <c r="H54" s="124">
        <f t="shared" si="2"/>
        <v>970</v>
      </c>
      <c r="I54" s="124">
        <f t="shared" si="2"/>
        <v>8800</v>
      </c>
      <c r="J54" s="150">
        <f t="shared" si="2"/>
        <v>4500</v>
      </c>
      <c r="K54" s="149">
        <f t="shared" si="2"/>
        <v>2300</v>
      </c>
      <c r="L54" s="124">
        <f t="shared" si="2"/>
        <v>850</v>
      </c>
      <c r="M54" s="124">
        <f>M48+M50+M52</f>
        <v>550</v>
      </c>
      <c r="N54" s="124">
        <f t="shared" si="2"/>
        <v>40</v>
      </c>
      <c r="O54" s="150">
        <f>O48+O50+O52</f>
        <v>0</v>
      </c>
      <c r="P54" s="340"/>
      <c r="Q54" s="340"/>
      <c r="R54" s="340"/>
      <c r="S54" s="340"/>
      <c r="U54" s="91">
        <f>U48+U50+U52</f>
        <v>250478</v>
      </c>
      <c r="V54" s="91">
        <f>V48+V50+V52</f>
        <v>226580</v>
      </c>
      <c r="W54" s="91">
        <f>W48+W50+W52</f>
        <v>23898</v>
      </c>
      <c r="X54" s="91">
        <f>X48+X50+X52</f>
        <v>269841.2</v>
      </c>
      <c r="Y54" s="91">
        <f>Y48+Y50+Y52</f>
        <v>281951.80000000005</v>
      </c>
    </row>
    <row r="55" spans="1:26" ht="13.95" customHeight="1">
      <c r="A55" s="402" t="s">
        <v>86</v>
      </c>
      <c r="B55" s="240" t="s">
        <v>1</v>
      </c>
      <c r="C55" s="233">
        <v>350</v>
      </c>
      <c r="D55" s="234">
        <v>360</v>
      </c>
      <c r="E55" s="234">
        <v>3000</v>
      </c>
      <c r="F55" s="234">
        <v>9000</v>
      </c>
      <c r="G55" s="234">
        <v>430</v>
      </c>
      <c r="H55" s="234">
        <v>370</v>
      </c>
      <c r="I55" s="234">
        <v>3300</v>
      </c>
      <c r="J55" s="235">
        <v>1900</v>
      </c>
      <c r="K55" s="236">
        <v>610</v>
      </c>
      <c r="L55" s="237">
        <v>240</v>
      </c>
      <c r="M55" s="237">
        <v>260</v>
      </c>
      <c r="N55" s="237">
        <v>3</v>
      </c>
      <c r="O55" s="238">
        <v>3</v>
      </c>
      <c r="P55" s="287">
        <f>SUM(C55:O55)</f>
        <v>19826</v>
      </c>
      <c r="Q55" s="310">
        <f>P55/U55-1</f>
        <v>-4.778829066807555E-2</v>
      </c>
      <c r="R55" s="311">
        <f>P55/X55-1</f>
        <v>0.24193487766070731</v>
      </c>
      <c r="S55" s="290">
        <f>P55/Y55-1</f>
        <v>0.46028519238701326</v>
      </c>
      <c r="U55" s="42">
        <v>20821</v>
      </c>
      <c r="V55" s="43">
        <v>19710</v>
      </c>
      <c r="W55" s="43">
        <v>1111</v>
      </c>
      <c r="X55" s="43">
        <v>15963.8</v>
      </c>
      <c r="Y55" s="43">
        <v>13576.8</v>
      </c>
    </row>
    <row r="56" spans="1:26" ht="13.95" customHeight="1" thickBot="1">
      <c r="A56" s="398"/>
      <c r="B56" s="171" t="s">
        <v>89</v>
      </c>
      <c r="C56" s="139">
        <v>0</v>
      </c>
      <c r="D56" s="119">
        <v>0</v>
      </c>
      <c r="E56" s="119">
        <v>0</v>
      </c>
      <c r="F56" s="119">
        <v>0</v>
      </c>
      <c r="G56" s="119">
        <v>0</v>
      </c>
      <c r="H56" s="119">
        <v>0</v>
      </c>
      <c r="I56" s="119">
        <v>0</v>
      </c>
      <c r="J56" s="140">
        <v>0</v>
      </c>
      <c r="K56" s="157">
        <v>0</v>
      </c>
      <c r="L56" s="126">
        <v>0</v>
      </c>
      <c r="M56" s="126">
        <v>0</v>
      </c>
      <c r="N56" s="126">
        <v>0</v>
      </c>
      <c r="O56" s="158">
        <v>0</v>
      </c>
      <c r="P56" s="279"/>
      <c r="Q56" s="280"/>
      <c r="R56" s="281"/>
      <c r="S56" s="282"/>
      <c r="U56" s="44">
        <v>13.529945727870899</v>
      </c>
      <c r="V56" s="44">
        <v>13.24150177574835</v>
      </c>
      <c r="W56" s="44">
        <v>18.647164716471647</v>
      </c>
      <c r="X56" s="44">
        <v>15.899196933061052</v>
      </c>
      <c r="Y56" s="44">
        <v>16.164604325025046</v>
      </c>
    </row>
    <row r="57" spans="1:26" ht="13.95" customHeight="1">
      <c r="A57" s="399" t="s">
        <v>87</v>
      </c>
      <c r="B57" s="239" t="s">
        <v>1</v>
      </c>
      <c r="C57" s="233">
        <v>320</v>
      </c>
      <c r="D57" s="234">
        <v>200</v>
      </c>
      <c r="E57" s="234">
        <v>3470</v>
      </c>
      <c r="F57" s="234">
        <v>5330</v>
      </c>
      <c r="G57" s="234">
        <v>480</v>
      </c>
      <c r="H57" s="234">
        <v>300</v>
      </c>
      <c r="I57" s="234">
        <v>1480</v>
      </c>
      <c r="J57" s="235">
        <v>380</v>
      </c>
      <c r="K57" s="236">
        <v>1380</v>
      </c>
      <c r="L57" s="237">
        <v>55</v>
      </c>
      <c r="M57" s="237">
        <v>445</v>
      </c>
      <c r="N57" s="237">
        <v>35</v>
      </c>
      <c r="O57" s="238">
        <v>2</v>
      </c>
      <c r="P57" s="287">
        <f>SUM(C57:O57)</f>
        <v>13877</v>
      </c>
      <c r="Q57" s="310">
        <f>P57/U57-1</f>
        <v>-3.0394074902179935E-2</v>
      </c>
      <c r="R57" s="311">
        <f>P57/X57-1</f>
        <v>-0.17369298559009172</v>
      </c>
      <c r="S57" s="290">
        <f>P57/Y57-1</f>
        <v>-0.19522831924098505</v>
      </c>
      <c r="U57" s="42">
        <v>14312</v>
      </c>
      <c r="V57" s="43">
        <v>12400</v>
      </c>
      <c r="W57" s="43">
        <v>1912</v>
      </c>
      <c r="X57" s="43">
        <v>16794</v>
      </c>
      <c r="Y57" s="43">
        <v>17243.400000000001</v>
      </c>
    </row>
    <row r="58" spans="1:26" ht="13.95" customHeight="1" thickBot="1">
      <c r="A58" s="401"/>
      <c r="B58" s="172" t="s">
        <v>89</v>
      </c>
      <c r="C58" s="143">
        <v>0</v>
      </c>
      <c r="D58" s="121">
        <v>0</v>
      </c>
      <c r="E58" s="121">
        <v>0</v>
      </c>
      <c r="F58" s="121">
        <v>0</v>
      </c>
      <c r="G58" s="121">
        <v>0</v>
      </c>
      <c r="H58" s="121">
        <v>0</v>
      </c>
      <c r="I58" s="121">
        <v>0</v>
      </c>
      <c r="J58" s="144">
        <v>0</v>
      </c>
      <c r="K58" s="161">
        <v>0</v>
      </c>
      <c r="L58" s="128">
        <v>0</v>
      </c>
      <c r="M58" s="128">
        <v>0</v>
      </c>
      <c r="N58" s="128">
        <v>0</v>
      </c>
      <c r="O58" s="162">
        <v>0</v>
      </c>
      <c r="P58" s="292"/>
      <c r="Q58" s="293"/>
      <c r="R58" s="294"/>
      <c r="S58" s="295"/>
      <c r="U58" s="44">
        <v>33.840832867523758</v>
      </c>
      <c r="V58" s="44">
        <v>34.148548387096774</v>
      </c>
      <c r="W58" s="44">
        <v>31.845188284518823</v>
      </c>
      <c r="X58" s="44">
        <v>34.95189948791235</v>
      </c>
      <c r="Y58" s="44">
        <v>31.48109421575791</v>
      </c>
    </row>
    <row r="59" spans="1:26" ht="22.05" customHeight="1" thickBot="1">
      <c r="A59" s="104" t="s">
        <v>92</v>
      </c>
      <c r="B59" s="136" t="s">
        <v>1</v>
      </c>
      <c r="C59" s="149">
        <f>C55+C57</f>
        <v>670</v>
      </c>
      <c r="D59" s="124">
        <f t="shared" ref="D59:P59" si="3">D55+D57</f>
        <v>560</v>
      </c>
      <c r="E59" s="124">
        <f t="shared" si="3"/>
        <v>6470</v>
      </c>
      <c r="F59" s="124">
        <f t="shared" si="3"/>
        <v>14330</v>
      </c>
      <c r="G59" s="124">
        <f t="shared" si="3"/>
        <v>910</v>
      </c>
      <c r="H59" s="124">
        <f t="shared" si="3"/>
        <v>670</v>
      </c>
      <c r="I59" s="124">
        <f t="shared" si="3"/>
        <v>4780</v>
      </c>
      <c r="J59" s="150">
        <f t="shared" si="3"/>
        <v>2280</v>
      </c>
      <c r="K59" s="149">
        <f t="shared" si="3"/>
        <v>1990</v>
      </c>
      <c r="L59" s="124">
        <f t="shared" si="3"/>
        <v>295</v>
      </c>
      <c r="M59" s="124">
        <f t="shared" si="3"/>
        <v>705</v>
      </c>
      <c r="N59" s="124">
        <f t="shared" si="3"/>
        <v>38</v>
      </c>
      <c r="O59" s="150">
        <f t="shared" si="3"/>
        <v>5</v>
      </c>
      <c r="P59" s="303">
        <f t="shared" si="3"/>
        <v>33703</v>
      </c>
      <c r="Q59" s="304">
        <f>P59/U59-1</f>
        <v>-4.0702473458002486E-2</v>
      </c>
      <c r="R59" s="304">
        <f>P59/X59</f>
        <v>1.0288541965577664</v>
      </c>
      <c r="S59" s="305">
        <f>P59/Y59-1</f>
        <v>9.353605752071692E-2</v>
      </c>
      <c r="U59" s="91">
        <f>U57+U55</f>
        <v>35133</v>
      </c>
      <c r="V59" s="91">
        <f>V57+V55</f>
        <v>32110</v>
      </c>
      <c r="W59" s="91">
        <f>W57+W55</f>
        <v>3023</v>
      </c>
      <c r="X59" s="91">
        <f>X57+X55</f>
        <v>32757.8</v>
      </c>
      <c r="Y59" s="91">
        <f>Y57+Y55</f>
        <v>30820.2</v>
      </c>
    </row>
    <row r="60" spans="1:26" ht="40.5" customHeight="1" thickBot="1">
      <c r="A60" s="267" t="s">
        <v>128</v>
      </c>
      <c r="B60" s="136" t="s">
        <v>1</v>
      </c>
      <c r="C60" s="149">
        <f>C59+C54+C46+C45</f>
        <v>12010</v>
      </c>
      <c r="D60" s="124">
        <f t="shared" ref="D60:O60" si="4">D59+D54+D46+D45</f>
        <v>57720</v>
      </c>
      <c r="E60" s="124">
        <f t="shared" si="4"/>
        <v>110210</v>
      </c>
      <c r="F60" s="124">
        <f t="shared" si="4"/>
        <v>141380</v>
      </c>
      <c r="G60" s="124">
        <f t="shared" si="4"/>
        <v>20865</v>
      </c>
      <c r="H60" s="124">
        <f t="shared" si="4"/>
        <v>10760</v>
      </c>
      <c r="I60" s="124">
        <f t="shared" si="4"/>
        <v>83750</v>
      </c>
      <c r="J60" s="150">
        <f t="shared" si="4"/>
        <v>52670</v>
      </c>
      <c r="K60" s="149">
        <f t="shared" si="4"/>
        <v>36415</v>
      </c>
      <c r="L60" s="124">
        <f>L59+L54+L46+L45</f>
        <v>12545</v>
      </c>
      <c r="M60" s="124">
        <f t="shared" si="4"/>
        <v>12085</v>
      </c>
      <c r="N60" s="124">
        <f>N59+N54+N46+N45</f>
        <v>13628</v>
      </c>
      <c r="O60" s="150">
        <f t="shared" si="4"/>
        <v>1190</v>
      </c>
      <c r="P60" s="340"/>
      <c r="Q60" s="340"/>
      <c r="R60" s="340"/>
      <c r="S60" s="340"/>
      <c r="U60" s="91">
        <f>U35+U42+U54+U59+U46</f>
        <v>920062</v>
      </c>
      <c r="V60" s="91">
        <f>V35+V42+V54+V59+V46</f>
        <v>819516</v>
      </c>
      <c r="W60" s="91">
        <f>W35+W42+W54+W59+W46</f>
        <v>100546</v>
      </c>
      <c r="X60" s="91">
        <f>X35+X42+X54+X59+X46</f>
        <v>936457</v>
      </c>
      <c r="Y60" s="91">
        <f>Y35+Y42+Y54+Y59+Y46</f>
        <v>978600.1</v>
      </c>
    </row>
    <row r="61" spans="1:26" ht="13.95" customHeight="1">
      <c r="A61" s="402" t="s">
        <v>88</v>
      </c>
      <c r="B61" s="241" t="s">
        <v>1</v>
      </c>
      <c r="C61" s="153">
        <v>0</v>
      </c>
      <c r="D61" s="133">
        <v>0</v>
      </c>
      <c r="E61" s="133">
        <v>0</v>
      </c>
      <c r="F61" s="133">
        <v>0</v>
      </c>
      <c r="G61" s="133">
        <v>0</v>
      </c>
      <c r="H61" s="133">
        <v>0</v>
      </c>
      <c r="I61" s="133">
        <v>0</v>
      </c>
      <c r="J61" s="154">
        <v>0</v>
      </c>
      <c r="K61" s="167">
        <v>0</v>
      </c>
      <c r="L61" s="131">
        <v>0</v>
      </c>
      <c r="M61" s="131">
        <v>0</v>
      </c>
      <c r="N61" s="131">
        <v>0</v>
      </c>
      <c r="O61" s="168">
        <v>0</v>
      </c>
      <c r="P61" s="299"/>
      <c r="Q61" s="300"/>
      <c r="R61" s="301"/>
      <c r="S61" s="302"/>
      <c r="U61" s="42">
        <v>27085</v>
      </c>
      <c r="V61" s="43">
        <v>26540</v>
      </c>
      <c r="W61" s="43">
        <v>545</v>
      </c>
      <c r="X61" s="43">
        <v>29484</v>
      </c>
      <c r="Y61" s="43">
        <v>32519.8</v>
      </c>
      <c r="Z61" s="30"/>
    </row>
    <row r="62" spans="1:26" ht="13.95" customHeight="1" thickBot="1">
      <c r="A62" s="403"/>
      <c r="B62" s="173" t="s">
        <v>89</v>
      </c>
      <c r="C62" s="155">
        <v>0</v>
      </c>
      <c r="D62" s="134">
        <v>0</v>
      </c>
      <c r="E62" s="134">
        <v>0</v>
      </c>
      <c r="F62" s="134">
        <v>0</v>
      </c>
      <c r="G62" s="134">
        <v>0</v>
      </c>
      <c r="H62" s="134">
        <v>0</v>
      </c>
      <c r="I62" s="134">
        <v>0</v>
      </c>
      <c r="J62" s="156">
        <v>0</v>
      </c>
      <c r="K62" s="169">
        <v>0</v>
      </c>
      <c r="L62" s="132">
        <v>0</v>
      </c>
      <c r="M62" s="132">
        <v>0</v>
      </c>
      <c r="N62" s="132">
        <v>0</v>
      </c>
      <c r="O62" s="170">
        <v>0</v>
      </c>
      <c r="P62" s="312"/>
      <c r="Q62" s="313"/>
      <c r="R62" s="314"/>
      <c r="S62" s="315"/>
      <c r="U62" s="44">
        <v>85.046765737493075</v>
      </c>
      <c r="V62" s="44">
        <v>85.417042200452158</v>
      </c>
      <c r="W62" s="44">
        <v>67.015321100917433</v>
      </c>
      <c r="X62" s="44">
        <v>92.727832044498712</v>
      </c>
      <c r="Y62" s="44">
        <v>90.75534904888714</v>
      </c>
      <c r="Z62" s="30"/>
    </row>
    <row r="64" spans="1:26">
      <c r="A64" s="268" t="s">
        <v>129</v>
      </c>
    </row>
    <row r="66" spans="1:25" ht="14.55" customHeight="1">
      <c r="A66" s="336" t="s">
        <v>51</v>
      </c>
      <c r="B66" s="36"/>
      <c r="C66" s="68"/>
      <c r="D66" s="68"/>
      <c r="E66" s="68"/>
      <c r="F66" s="68"/>
      <c r="G66" s="68"/>
      <c r="H66" s="68"/>
      <c r="I66" s="68"/>
      <c r="J66" s="68"/>
      <c r="K66" s="67"/>
      <c r="L66" s="67"/>
      <c r="M66" s="67"/>
      <c r="N66" s="67"/>
      <c r="O66" s="67"/>
      <c r="P66" s="66"/>
      <c r="Q66" s="65"/>
      <c r="R66" s="65"/>
      <c r="S66" s="65"/>
      <c r="U66" s="30"/>
      <c r="V66" s="30"/>
      <c r="W66" s="30"/>
      <c r="X66" s="30"/>
      <c r="Y66" s="30"/>
    </row>
    <row r="67" spans="1:25" ht="14.55" customHeight="1">
      <c r="A67" s="336" t="s">
        <v>98</v>
      </c>
    </row>
    <row r="68" spans="1:25" ht="14.55" customHeight="1">
      <c r="A68" s="41" t="s">
        <v>99</v>
      </c>
    </row>
    <row r="69" spans="1:25" ht="14.55" customHeight="1">
      <c r="A69" s="41" t="s">
        <v>127</v>
      </c>
    </row>
    <row r="70" spans="1:25" ht="14.55" customHeight="1">
      <c r="A70" s="41" t="s">
        <v>141</v>
      </c>
      <c r="P70" s="32"/>
    </row>
    <row r="71" spans="1:25" ht="13.5" customHeight="1">
      <c r="A71" s="41"/>
    </row>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35" customHeight="1"/>
  </sheetData>
  <sheetProtection selectLockedCells="1" selectUnlockedCells="1"/>
  <mergeCells count="22">
    <mergeCell ref="A55:A56"/>
    <mergeCell ref="A57:A58"/>
    <mergeCell ref="A61:A62"/>
    <mergeCell ref="A40:A41"/>
    <mergeCell ref="A43:A44"/>
    <mergeCell ref="A48:A49"/>
    <mergeCell ref="A50:A51"/>
    <mergeCell ref="A52:A53"/>
    <mergeCell ref="A46:A47"/>
    <mergeCell ref="A27:A28"/>
    <mergeCell ref="A31:A32"/>
    <mergeCell ref="A33:A34"/>
    <mergeCell ref="A36:A37"/>
    <mergeCell ref="A38:A39"/>
    <mergeCell ref="A29:A30"/>
    <mergeCell ref="A1:M1"/>
    <mergeCell ref="A19:A20"/>
    <mergeCell ref="A21:A22"/>
    <mergeCell ref="A23:A24"/>
    <mergeCell ref="A25:A26"/>
    <mergeCell ref="A15:A16"/>
    <mergeCell ref="A17:A18"/>
  </mergeCells>
  <hyperlinks>
    <hyperlink ref="U1" location="'Sommaire&amp;Méthodo'!A1" display="Retour Sommaire" xr:uid="{00000000-0004-0000-0200-000000000000}"/>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U139"/>
  <sheetViews>
    <sheetView showGridLines="0" tabSelected="1" topLeftCell="A70" zoomScale="120" zoomScaleNormal="120" workbookViewId="0">
      <selection activeCell="D96" sqref="D96:P98"/>
    </sheetView>
  </sheetViews>
  <sheetFormatPr baseColWidth="10" defaultColWidth="11.5546875" defaultRowHeight="13.2"/>
  <cols>
    <col min="1" max="1" width="11.5546875" style="26"/>
    <col min="2" max="2" width="17" style="26" customWidth="1"/>
    <col min="3" max="3" width="24" style="26" customWidth="1"/>
    <col min="4" max="5" width="9.44140625" style="26" customWidth="1"/>
    <col min="6" max="7" width="10.44140625" style="26" customWidth="1"/>
    <col min="8" max="8" width="9.44140625" style="26" customWidth="1"/>
    <col min="9" max="9" width="9.5546875" style="26" customWidth="1"/>
    <col min="10" max="10" width="9.44140625" style="26" customWidth="1"/>
    <col min="11" max="11" width="10.44140625" style="26" customWidth="1"/>
    <col min="12" max="12" width="9.44140625" style="26" customWidth="1"/>
    <col min="13" max="13" width="10" style="26" customWidth="1"/>
    <col min="14" max="15" width="9.5546875" style="26" customWidth="1"/>
    <col min="16" max="16" width="14" style="26" customWidth="1"/>
    <col min="17" max="17" width="13.77734375" style="85" customWidth="1"/>
    <col min="18" max="18" width="13.21875" style="26" customWidth="1"/>
    <col min="19" max="16384" width="11.5546875" style="26"/>
  </cols>
  <sheetData>
    <row r="1" spans="1:21" ht="16.8">
      <c r="A1" s="396"/>
      <c r="B1" s="396"/>
      <c r="C1" s="396"/>
      <c r="D1" s="396"/>
      <c r="E1" s="396"/>
      <c r="F1" s="396"/>
      <c r="G1" s="396"/>
      <c r="H1" s="396"/>
      <c r="I1" s="396"/>
      <c r="J1" s="396"/>
      <c r="K1" s="396"/>
      <c r="L1" s="396"/>
      <c r="M1" s="396"/>
      <c r="N1" s="89"/>
      <c r="Q1" s="75"/>
      <c r="T1" s="174" t="s">
        <v>112</v>
      </c>
    </row>
    <row r="2" spans="1:21">
      <c r="A2" s="27"/>
      <c r="Q2" s="75"/>
    </row>
    <row r="3" spans="1:21">
      <c r="A3" s="27"/>
      <c r="Q3" s="75"/>
    </row>
    <row r="4" spans="1:21">
      <c r="A4" s="27"/>
      <c r="Q4" s="75"/>
    </row>
    <row r="5" spans="1:21">
      <c r="A5" s="27"/>
      <c r="Q5" s="75"/>
    </row>
    <row r="6" spans="1:21">
      <c r="A6" s="27"/>
      <c r="Q6" s="75"/>
    </row>
    <row r="7" spans="1:21" ht="13.8">
      <c r="B7" s="28"/>
      <c r="C7" s="28"/>
      <c r="D7" s="28"/>
      <c r="E7" s="29"/>
      <c r="F7" s="29"/>
      <c r="G7" s="29"/>
      <c r="H7" s="29"/>
      <c r="I7" s="29"/>
      <c r="J7" s="29"/>
      <c r="K7" s="30"/>
      <c r="L7" s="30"/>
      <c r="M7" s="30"/>
      <c r="N7" s="30"/>
      <c r="O7" s="30"/>
      <c r="P7" s="30"/>
      <c r="Q7" s="30"/>
      <c r="R7" s="30"/>
      <c r="U7" s="31"/>
    </row>
    <row r="8" spans="1:21" ht="26.25" customHeight="1">
      <c r="B8" s="28"/>
      <c r="C8" s="28"/>
      <c r="D8" s="28"/>
      <c r="E8" s="29"/>
      <c r="F8" s="29"/>
      <c r="G8" s="29"/>
      <c r="H8" s="29"/>
      <c r="I8" s="29"/>
      <c r="J8" s="29"/>
      <c r="K8" s="30"/>
      <c r="L8" s="30"/>
      <c r="M8" s="30"/>
      <c r="N8" s="30"/>
      <c r="O8" s="30"/>
      <c r="P8" s="30"/>
      <c r="Q8" s="30"/>
      <c r="R8" s="30"/>
      <c r="U8" s="31"/>
    </row>
    <row r="9" spans="1:21" ht="14.4" thickBot="1">
      <c r="C9" s="28"/>
      <c r="D9" s="28"/>
      <c r="E9" s="28"/>
      <c r="F9" s="29"/>
      <c r="G9" s="29"/>
      <c r="H9" s="29"/>
      <c r="I9" s="29"/>
      <c r="J9" s="29"/>
      <c r="K9" s="29"/>
      <c r="L9" s="30"/>
      <c r="M9" s="30"/>
      <c r="N9" s="30"/>
      <c r="O9" s="30"/>
      <c r="P9" s="30"/>
      <c r="Q9" s="20"/>
      <c r="R9" s="50"/>
    </row>
    <row r="10" spans="1:21" ht="16.8">
      <c r="B10" s="334" t="s">
        <v>140</v>
      </c>
      <c r="C10" s="179"/>
      <c r="D10" s="179"/>
      <c r="E10" s="179"/>
      <c r="F10" s="179"/>
      <c r="G10" s="179"/>
      <c r="H10" s="108"/>
      <c r="I10" s="108"/>
      <c r="J10" s="108"/>
      <c r="K10" s="108"/>
      <c r="L10" s="109"/>
      <c r="M10" s="109"/>
      <c r="N10" s="109"/>
      <c r="O10" s="109"/>
      <c r="P10" s="109"/>
      <c r="Q10" s="180"/>
      <c r="R10" s="50"/>
    </row>
    <row r="11" spans="1:21" ht="14.25" customHeight="1">
      <c r="B11" s="335" t="s">
        <v>142</v>
      </c>
      <c r="C11" s="48"/>
      <c r="D11" s="48"/>
      <c r="E11" s="48"/>
      <c r="F11" s="48"/>
      <c r="G11" s="48"/>
      <c r="H11" s="244"/>
      <c r="I11" s="26" t="s">
        <v>126</v>
      </c>
      <c r="J11" s="49"/>
      <c r="K11" s="49"/>
      <c r="L11" s="50"/>
      <c r="M11" s="50"/>
      <c r="N11" s="50"/>
      <c r="O11" s="50"/>
      <c r="P11" s="50"/>
      <c r="Q11" s="181"/>
      <c r="R11" s="50"/>
    </row>
    <row r="12" spans="1:21" ht="14.25" customHeight="1">
      <c r="B12" s="182"/>
      <c r="C12" s="48"/>
      <c r="D12" s="48"/>
      <c r="E12" s="48"/>
      <c r="F12" s="48"/>
      <c r="G12" s="48"/>
      <c r="H12" s="243"/>
      <c r="I12" s="49" t="s">
        <v>121</v>
      </c>
      <c r="J12" s="49"/>
      <c r="K12" s="49"/>
      <c r="L12" s="50"/>
      <c r="M12" s="50"/>
      <c r="N12" s="50"/>
      <c r="O12" s="50"/>
      <c r="P12" s="50"/>
      <c r="Q12" s="181"/>
      <c r="R12" s="50"/>
    </row>
    <row r="13" spans="1:21" ht="12" customHeight="1" thickBot="1">
      <c r="B13" s="183" t="s">
        <v>101</v>
      </c>
      <c r="C13" s="184"/>
      <c r="D13" s="184"/>
      <c r="E13" s="184"/>
      <c r="F13" s="184"/>
      <c r="G13" s="184"/>
      <c r="H13" s="115"/>
      <c r="I13" s="115"/>
      <c r="J13" s="115"/>
      <c r="K13" s="115"/>
      <c r="L13" s="116"/>
      <c r="M13" s="116"/>
      <c r="N13" s="116"/>
      <c r="O13" s="116"/>
      <c r="P13" s="116"/>
      <c r="Q13" s="185"/>
      <c r="R13" s="80"/>
    </row>
    <row r="14" spans="1:21" ht="53.55" customHeight="1" thickBot="1">
      <c r="B14" s="186" t="s">
        <v>75</v>
      </c>
      <c r="C14" s="245" t="s">
        <v>122</v>
      </c>
      <c r="D14" s="215" t="s">
        <v>38</v>
      </c>
      <c r="E14" s="187" t="s">
        <v>39</v>
      </c>
      <c r="F14" s="187" t="s">
        <v>40</v>
      </c>
      <c r="G14" s="187" t="s">
        <v>41</v>
      </c>
      <c r="H14" s="187" t="s">
        <v>42</v>
      </c>
      <c r="I14" s="187" t="s">
        <v>43</v>
      </c>
      <c r="J14" s="187" t="s">
        <v>44</v>
      </c>
      <c r="K14" s="188" t="s">
        <v>45</v>
      </c>
      <c r="L14" s="316" t="s">
        <v>46</v>
      </c>
      <c r="M14" s="317" t="s">
        <v>47</v>
      </c>
      <c r="N14" s="317" t="s">
        <v>48</v>
      </c>
      <c r="O14" s="317" t="s">
        <v>102</v>
      </c>
      <c r="P14" s="318" t="s">
        <v>103</v>
      </c>
      <c r="Q14" s="206" t="s">
        <v>49</v>
      </c>
      <c r="R14" s="197"/>
      <c r="S14" s="58"/>
    </row>
    <row r="15" spans="1:21" ht="16.5" customHeight="1">
      <c r="B15" s="406" t="s">
        <v>124</v>
      </c>
      <c r="C15" s="246" t="s">
        <v>143</v>
      </c>
      <c r="D15" s="247">
        <v>6440</v>
      </c>
      <c r="E15" s="248">
        <v>20000</v>
      </c>
      <c r="F15" s="248">
        <v>52520</v>
      </c>
      <c r="G15" s="248">
        <v>90410</v>
      </c>
      <c r="H15" s="248">
        <v>9000</v>
      </c>
      <c r="I15" s="248">
        <v>4320</v>
      </c>
      <c r="J15" s="248">
        <v>41000</v>
      </c>
      <c r="K15" s="249">
        <v>35000</v>
      </c>
      <c r="L15" s="250">
        <v>9990</v>
      </c>
      <c r="M15" s="251">
        <v>1870</v>
      </c>
      <c r="N15" s="251">
        <v>3260</v>
      </c>
      <c r="O15" s="251">
        <v>2330</v>
      </c>
      <c r="P15" s="252">
        <v>320</v>
      </c>
      <c r="Q15" s="253">
        <f>SUM(D15:P15)</f>
        <v>276460</v>
      </c>
      <c r="R15" s="198"/>
      <c r="S15" s="58"/>
      <c r="T15" s="64"/>
    </row>
    <row r="16" spans="1:21" ht="16.5" customHeight="1">
      <c r="B16" s="407"/>
      <c r="C16" s="210" t="s">
        <v>144</v>
      </c>
      <c r="D16" s="214">
        <v>6620</v>
      </c>
      <c r="E16" s="175">
        <v>18440</v>
      </c>
      <c r="F16" s="175">
        <v>48530</v>
      </c>
      <c r="G16" s="175">
        <v>85850</v>
      </c>
      <c r="H16" s="175">
        <v>8640</v>
      </c>
      <c r="I16" s="175">
        <v>3680</v>
      </c>
      <c r="J16" s="175">
        <v>43090</v>
      </c>
      <c r="K16" s="189">
        <v>34740</v>
      </c>
      <c r="L16" s="194">
        <v>9665</v>
      </c>
      <c r="M16" s="176">
        <v>1855</v>
      </c>
      <c r="N16" s="176">
        <v>3195</v>
      </c>
      <c r="O16" s="176">
        <v>2335</v>
      </c>
      <c r="P16" s="203">
        <v>300</v>
      </c>
      <c r="Q16" s="207">
        <f t="shared" ref="Q16:Q18" si="0">SUM(D16:P16)</f>
        <v>266940</v>
      </c>
      <c r="R16" s="199"/>
      <c r="S16" s="58"/>
      <c r="T16" s="64"/>
    </row>
    <row r="17" spans="2:20" ht="16.5" customHeight="1">
      <c r="B17" s="407"/>
      <c r="C17" s="211" t="s">
        <v>116</v>
      </c>
      <c r="D17" s="214">
        <v>6859</v>
      </c>
      <c r="E17" s="175">
        <v>16789.8</v>
      </c>
      <c r="F17" s="175">
        <v>47062</v>
      </c>
      <c r="G17" s="175">
        <v>79553</v>
      </c>
      <c r="H17" s="175">
        <v>8413.4</v>
      </c>
      <c r="I17" s="175">
        <v>4383.2</v>
      </c>
      <c r="J17" s="175">
        <v>41089.4</v>
      </c>
      <c r="K17" s="189">
        <v>33869</v>
      </c>
      <c r="L17" s="194">
        <v>8539</v>
      </c>
      <c r="M17" s="176">
        <v>2126</v>
      </c>
      <c r="N17" s="176">
        <v>3284</v>
      </c>
      <c r="O17" s="176">
        <v>2157</v>
      </c>
      <c r="P17" s="203">
        <v>291</v>
      </c>
      <c r="Q17" s="207">
        <f>SUM(D17:P17)</f>
        <v>254415.8</v>
      </c>
      <c r="R17" s="199"/>
      <c r="S17" s="58"/>
      <c r="T17" s="64"/>
    </row>
    <row r="18" spans="2:20" ht="16.5" customHeight="1">
      <c r="B18" s="407"/>
      <c r="C18" s="211" t="s">
        <v>117</v>
      </c>
      <c r="D18" s="214">
        <v>7091.5</v>
      </c>
      <c r="E18" s="175">
        <v>16183.9</v>
      </c>
      <c r="F18" s="175">
        <v>45560</v>
      </c>
      <c r="G18" s="175">
        <v>85367.5</v>
      </c>
      <c r="H18" s="175">
        <v>8991.2000000000007</v>
      </c>
      <c r="I18" s="175">
        <v>4837.6000000000004</v>
      </c>
      <c r="J18" s="175">
        <v>40129.699999999997</v>
      </c>
      <c r="K18" s="189">
        <v>36589</v>
      </c>
      <c r="L18" s="194">
        <v>7267</v>
      </c>
      <c r="M18" s="176">
        <v>2191.5</v>
      </c>
      <c r="N18" s="176">
        <v>2983</v>
      </c>
      <c r="O18" s="176">
        <v>1970</v>
      </c>
      <c r="P18" s="203">
        <v>235</v>
      </c>
      <c r="Q18" s="207">
        <f t="shared" si="0"/>
        <v>259396.90000000002</v>
      </c>
      <c r="R18" s="199"/>
      <c r="S18" s="58"/>
      <c r="T18" s="64"/>
    </row>
    <row r="19" spans="2:20" ht="16.5" customHeight="1">
      <c r="B19" s="407"/>
      <c r="C19" s="212" t="s">
        <v>145</v>
      </c>
      <c r="D19" s="195">
        <v>-2.7190332326283984E-2</v>
      </c>
      <c r="E19" s="177">
        <v>8.4598698481561874E-2</v>
      </c>
      <c r="F19" s="177">
        <v>8.2217185246239444E-2</v>
      </c>
      <c r="G19" s="177">
        <v>5.3115899825276536E-2</v>
      </c>
      <c r="H19" s="177">
        <v>4.1666666666666741E-2</v>
      </c>
      <c r="I19" s="177">
        <v>0.17391304347826098</v>
      </c>
      <c r="J19" s="177">
        <v>-4.8503132977488983E-2</v>
      </c>
      <c r="K19" s="190">
        <v>7.4841681059296672E-3</v>
      </c>
      <c r="L19" s="195">
        <v>3.3626487325400856E-2</v>
      </c>
      <c r="M19" s="177">
        <v>8.0862533692722671E-3</v>
      </c>
      <c r="N19" s="177">
        <v>2.0344287949921824E-2</v>
      </c>
      <c r="O19" s="177">
        <v>-2.1413276231263545E-3</v>
      </c>
      <c r="P19" s="204">
        <v>6.6666666666666652E-2</v>
      </c>
      <c r="Q19" s="208">
        <f>Q15/Q16-1</f>
        <v>3.5663444968906832E-2</v>
      </c>
      <c r="R19" s="198"/>
      <c r="S19" s="58"/>
    </row>
    <row r="20" spans="2:20" ht="16.5" customHeight="1">
      <c r="B20" s="407"/>
      <c r="C20" s="212" t="s">
        <v>133</v>
      </c>
      <c r="D20" s="195">
        <v>-6.1087622102347305E-2</v>
      </c>
      <c r="E20" s="177">
        <v>0.19119941869468371</v>
      </c>
      <c r="F20" s="177">
        <v>0.11597467170965969</v>
      </c>
      <c r="G20" s="177">
        <v>0.13647505436627161</v>
      </c>
      <c r="H20" s="177">
        <v>6.9722109967432999E-2</v>
      </c>
      <c r="I20" s="177">
        <v>-1.4418689541887186E-2</v>
      </c>
      <c r="J20" s="177">
        <v>-2.1757436224427718E-3</v>
      </c>
      <c r="K20" s="190">
        <v>3.339336856712638E-2</v>
      </c>
      <c r="L20" s="195">
        <v>0.16992622086895426</v>
      </c>
      <c r="M20" s="177">
        <v>-0.12041392285983066</v>
      </c>
      <c r="N20" s="177">
        <v>-7.3081607795371095E-3</v>
      </c>
      <c r="O20" s="177">
        <v>8.0203987019007883E-2</v>
      </c>
      <c r="P20" s="204">
        <v>9.9656357388316241E-2</v>
      </c>
      <c r="Q20" s="208">
        <f>Q15/Q17-1</f>
        <v>8.6646348222083835E-2</v>
      </c>
      <c r="R20" s="198"/>
      <c r="S20" s="58"/>
    </row>
    <row r="21" spans="2:20" ht="16.5" customHeight="1" thickBot="1">
      <c r="B21" s="408"/>
      <c r="C21" s="213" t="s">
        <v>134</v>
      </c>
      <c r="D21" s="196">
        <v>-9.1870549249100986E-2</v>
      </c>
      <c r="E21" s="178">
        <v>0.23579606893270477</v>
      </c>
      <c r="F21" s="178">
        <v>0.15276558384547845</v>
      </c>
      <c r="G21" s="178">
        <v>5.9068146542888167E-2</v>
      </c>
      <c r="H21" s="178">
        <v>9.7873476287912986E-4</v>
      </c>
      <c r="I21" s="178">
        <v>-0.10699520423350428</v>
      </c>
      <c r="J21" s="178">
        <v>2.1687179321051575E-2</v>
      </c>
      <c r="K21" s="191">
        <v>-4.3428352783623447E-2</v>
      </c>
      <c r="L21" s="196">
        <v>0.37470758222099909</v>
      </c>
      <c r="M21" s="178">
        <v>-0.14670317134382838</v>
      </c>
      <c r="N21" s="178">
        <v>9.2859537378477963E-2</v>
      </c>
      <c r="O21" s="178">
        <v>0.18274111675126914</v>
      </c>
      <c r="P21" s="205">
        <v>0.36170212765957444</v>
      </c>
      <c r="Q21" s="209">
        <f>Q15/Q18-1</f>
        <v>6.5779891741188701E-2</v>
      </c>
      <c r="R21" s="326"/>
      <c r="S21" s="58"/>
    </row>
    <row r="22" spans="2:20" ht="15.6" customHeight="1">
      <c r="B22" s="409" t="s">
        <v>125</v>
      </c>
      <c r="C22" s="254" t="s">
        <v>143</v>
      </c>
      <c r="D22" s="255">
        <v>1100</v>
      </c>
      <c r="E22" s="256">
        <v>600</v>
      </c>
      <c r="F22" s="256">
        <v>25810</v>
      </c>
      <c r="G22" s="256">
        <v>7920</v>
      </c>
      <c r="H22" s="256">
        <v>150</v>
      </c>
      <c r="I22" s="256">
        <v>0</v>
      </c>
      <c r="J22" s="256">
        <v>4450</v>
      </c>
      <c r="K22" s="257">
        <v>960</v>
      </c>
      <c r="L22" s="258">
        <v>16570</v>
      </c>
      <c r="M22" s="259">
        <v>7180</v>
      </c>
      <c r="N22" s="259">
        <v>4880</v>
      </c>
      <c r="O22" s="259">
        <v>60</v>
      </c>
      <c r="P22" s="260">
        <v>180</v>
      </c>
      <c r="Q22" s="261">
        <f>SUM(D22:P22)</f>
        <v>69860</v>
      </c>
      <c r="R22" s="198"/>
      <c r="S22" s="58"/>
      <c r="T22" s="64"/>
    </row>
    <row r="23" spans="2:20" ht="15.6" customHeight="1">
      <c r="B23" s="407"/>
      <c r="C23" s="210" t="s">
        <v>144</v>
      </c>
      <c r="D23" s="214">
        <v>1095</v>
      </c>
      <c r="E23" s="175">
        <v>380</v>
      </c>
      <c r="F23" s="175">
        <v>22190</v>
      </c>
      <c r="G23" s="175">
        <v>7990</v>
      </c>
      <c r="H23" s="175">
        <v>160</v>
      </c>
      <c r="I23" s="175">
        <v>0</v>
      </c>
      <c r="J23" s="175">
        <v>4870</v>
      </c>
      <c r="K23" s="189">
        <v>1020</v>
      </c>
      <c r="L23" s="194">
        <v>15905</v>
      </c>
      <c r="M23" s="176">
        <v>7065</v>
      </c>
      <c r="N23" s="176">
        <v>4710</v>
      </c>
      <c r="O23" s="176">
        <v>60</v>
      </c>
      <c r="P23" s="203">
        <v>185</v>
      </c>
      <c r="Q23" s="207">
        <f t="shared" ref="Q23:Q25" si="1">SUM(D23:P23)</f>
        <v>65630</v>
      </c>
      <c r="R23" s="199"/>
      <c r="S23" s="58"/>
      <c r="T23" s="64"/>
    </row>
    <row r="24" spans="2:20" ht="17.100000000000001" customHeight="1">
      <c r="B24" s="407"/>
      <c r="C24" s="211" t="s">
        <v>116</v>
      </c>
      <c r="D24" s="214">
        <v>1485</v>
      </c>
      <c r="E24" s="175">
        <v>450</v>
      </c>
      <c r="F24" s="175">
        <v>27756</v>
      </c>
      <c r="G24" s="175">
        <v>10432</v>
      </c>
      <c r="H24" s="175">
        <v>144</v>
      </c>
      <c r="I24" s="175">
        <v>18</v>
      </c>
      <c r="J24" s="175">
        <v>7017.4</v>
      </c>
      <c r="K24" s="189">
        <v>1540</v>
      </c>
      <c r="L24" s="194">
        <v>18897</v>
      </c>
      <c r="M24" s="176">
        <v>8419</v>
      </c>
      <c r="N24" s="176">
        <v>5290</v>
      </c>
      <c r="O24" s="176">
        <v>50</v>
      </c>
      <c r="P24" s="203">
        <v>238</v>
      </c>
      <c r="Q24" s="207">
        <f t="shared" si="1"/>
        <v>81736.399999999994</v>
      </c>
      <c r="R24" s="200"/>
      <c r="S24" s="58"/>
    </row>
    <row r="25" spans="2:20" ht="17.100000000000001" customHeight="1">
      <c r="B25" s="407"/>
      <c r="C25" s="211" t="s">
        <v>117</v>
      </c>
      <c r="D25" s="214">
        <v>2074.5</v>
      </c>
      <c r="E25" s="175">
        <v>456</v>
      </c>
      <c r="F25" s="175">
        <v>34479.5</v>
      </c>
      <c r="G25" s="175">
        <v>12284.5</v>
      </c>
      <c r="H25" s="175">
        <v>195</v>
      </c>
      <c r="I25" s="175">
        <v>28.5</v>
      </c>
      <c r="J25" s="175">
        <v>9066.7000000000007</v>
      </c>
      <c r="K25" s="189">
        <v>2115.5</v>
      </c>
      <c r="L25" s="194">
        <v>23294.5</v>
      </c>
      <c r="M25" s="176">
        <v>9832.5</v>
      </c>
      <c r="N25" s="176">
        <v>7019</v>
      </c>
      <c r="O25" s="176">
        <v>63</v>
      </c>
      <c r="P25" s="203">
        <v>356.5</v>
      </c>
      <c r="Q25" s="207">
        <f t="shared" si="1"/>
        <v>101265.7</v>
      </c>
      <c r="R25" s="200"/>
      <c r="S25" s="58"/>
    </row>
    <row r="26" spans="2:20" ht="17.100000000000001" customHeight="1">
      <c r="B26" s="407"/>
      <c r="C26" s="212" t="s">
        <v>145</v>
      </c>
      <c r="D26" s="195">
        <v>4.5662100456620447E-3</v>
      </c>
      <c r="E26" s="177">
        <v>0.57894736842105265</v>
      </c>
      <c r="F26" s="177">
        <v>0.1631365479945921</v>
      </c>
      <c r="G26" s="177">
        <v>-8.7609511889862324E-3</v>
      </c>
      <c r="H26" s="177">
        <v>-6.25E-2</v>
      </c>
      <c r="I26" s="177">
        <v>0</v>
      </c>
      <c r="J26" s="177">
        <v>-8.6242299794661137E-2</v>
      </c>
      <c r="K26" s="190">
        <v>-5.8823529411764719E-2</v>
      </c>
      <c r="L26" s="195">
        <v>4.1810751336057939E-2</v>
      </c>
      <c r="M26" s="177">
        <v>1.6277423920735945E-2</v>
      </c>
      <c r="N26" s="177">
        <v>3.6093418259023347E-2</v>
      </c>
      <c r="O26" s="177">
        <v>0</v>
      </c>
      <c r="P26" s="204">
        <v>-2.7027027027026973E-2</v>
      </c>
      <c r="Q26" s="208">
        <f>Q22/Q23-1</f>
        <v>6.4452232210879146E-2</v>
      </c>
      <c r="R26" s="200"/>
      <c r="S26" s="58"/>
    </row>
    <row r="27" spans="2:20" ht="17.100000000000001" customHeight="1">
      <c r="B27" s="407"/>
      <c r="C27" s="212" t="s">
        <v>133</v>
      </c>
      <c r="D27" s="195">
        <v>-0.2592592592592593</v>
      </c>
      <c r="E27" s="177">
        <v>0.33333333333333326</v>
      </c>
      <c r="F27" s="177">
        <v>-7.0110966998126578E-2</v>
      </c>
      <c r="G27" s="177">
        <v>-0.24079754601226999</v>
      </c>
      <c r="H27" s="177">
        <v>4.1666666666666741E-2</v>
      </c>
      <c r="I27" s="177">
        <v>-1</v>
      </c>
      <c r="J27" s="177">
        <v>-0.36586200017100345</v>
      </c>
      <c r="K27" s="190">
        <v>-0.37662337662337664</v>
      </c>
      <c r="L27" s="195">
        <v>-0.12314123935016141</v>
      </c>
      <c r="M27" s="177">
        <v>-0.14716712198598403</v>
      </c>
      <c r="N27" s="177">
        <v>-7.7504725897920568E-2</v>
      </c>
      <c r="O27" s="177">
        <v>0.19999999999999996</v>
      </c>
      <c r="P27" s="204">
        <v>-0.24369747899159666</v>
      </c>
      <c r="Q27" s="208">
        <f>Q22/Q24-1</f>
        <v>-0.14530123665833083</v>
      </c>
      <c r="R27" s="200"/>
      <c r="S27" s="58"/>
    </row>
    <row r="28" spans="2:20" ht="13.5" customHeight="1" thickBot="1">
      <c r="B28" s="408"/>
      <c r="C28" s="213" t="s">
        <v>134</v>
      </c>
      <c r="D28" s="196">
        <v>-0.46975174740901426</v>
      </c>
      <c r="E28" s="178">
        <v>0.31578947368421062</v>
      </c>
      <c r="F28" s="178">
        <v>-0.25143926101016545</v>
      </c>
      <c r="G28" s="178">
        <v>-0.35528511538931173</v>
      </c>
      <c r="H28" s="178">
        <v>-0.23076923076923073</v>
      </c>
      <c r="I28" s="178">
        <v>-1</v>
      </c>
      <c r="J28" s="178">
        <v>-0.50919298090815845</v>
      </c>
      <c r="K28" s="191">
        <v>-0.54620657055069721</v>
      </c>
      <c r="L28" s="196">
        <v>-0.28867329197879332</v>
      </c>
      <c r="M28" s="178">
        <v>-0.26976862445969996</v>
      </c>
      <c r="N28" s="178">
        <v>-0.30474426556489531</v>
      </c>
      <c r="O28" s="178">
        <v>-4.7619047619047672E-2</v>
      </c>
      <c r="P28" s="205">
        <v>-0.49509116409537168</v>
      </c>
      <c r="Q28" s="209">
        <f>Q22/Q25-1</f>
        <v>-0.31013166353464205</v>
      </c>
      <c r="R28" s="192"/>
      <c r="S28" s="58"/>
    </row>
    <row r="29" spans="2:20" ht="15" customHeight="1">
      <c r="B29" s="409" t="s">
        <v>77</v>
      </c>
      <c r="C29" s="254" t="s">
        <v>143</v>
      </c>
      <c r="D29" s="255">
        <v>1200</v>
      </c>
      <c r="E29" s="256">
        <v>22500</v>
      </c>
      <c r="F29" s="256">
        <v>7600</v>
      </c>
      <c r="G29" s="256">
        <v>9600</v>
      </c>
      <c r="H29" s="256">
        <v>6600</v>
      </c>
      <c r="I29" s="256">
        <v>1560</v>
      </c>
      <c r="J29" s="256">
        <v>16000</v>
      </c>
      <c r="K29" s="257">
        <v>6400</v>
      </c>
      <c r="L29" s="258">
        <v>3700</v>
      </c>
      <c r="M29" s="259">
        <v>1800</v>
      </c>
      <c r="N29" s="259">
        <v>2000</v>
      </c>
      <c r="O29" s="259">
        <v>2400</v>
      </c>
      <c r="P29" s="260">
        <v>100</v>
      </c>
      <c r="Q29" s="261">
        <f>SUM(D29:P29)</f>
        <v>81460</v>
      </c>
      <c r="R29" s="201"/>
      <c r="S29" s="58"/>
      <c r="T29" s="64"/>
    </row>
    <row r="30" spans="2:20" ht="15" customHeight="1">
      <c r="B30" s="407"/>
      <c r="C30" s="210" t="s">
        <v>144</v>
      </c>
      <c r="D30" s="214">
        <v>1220</v>
      </c>
      <c r="E30" s="175">
        <v>22290</v>
      </c>
      <c r="F30" s="175">
        <v>7880</v>
      </c>
      <c r="G30" s="175">
        <v>9960</v>
      </c>
      <c r="H30" s="175">
        <v>6300</v>
      </c>
      <c r="I30" s="175">
        <v>1110</v>
      </c>
      <c r="J30" s="175">
        <v>17180</v>
      </c>
      <c r="K30" s="189">
        <v>6670</v>
      </c>
      <c r="L30" s="194">
        <v>3850</v>
      </c>
      <c r="M30" s="176">
        <v>1755</v>
      </c>
      <c r="N30" s="176">
        <v>1940</v>
      </c>
      <c r="O30" s="176">
        <v>2380</v>
      </c>
      <c r="P30" s="203">
        <v>95</v>
      </c>
      <c r="Q30" s="207">
        <f t="shared" ref="Q30:Q32" si="2">SUM(D30:P30)</f>
        <v>82630</v>
      </c>
      <c r="R30" s="201"/>
      <c r="S30" s="58"/>
      <c r="T30" s="64"/>
    </row>
    <row r="31" spans="2:20" ht="15" customHeight="1">
      <c r="B31" s="407"/>
      <c r="C31" s="211" t="s">
        <v>116</v>
      </c>
      <c r="D31" s="214">
        <v>1694</v>
      </c>
      <c r="E31" s="175">
        <v>21931</v>
      </c>
      <c r="F31" s="175">
        <v>11074</v>
      </c>
      <c r="G31" s="175">
        <v>12026</v>
      </c>
      <c r="H31" s="175">
        <v>6185</v>
      </c>
      <c r="I31" s="175">
        <v>1290</v>
      </c>
      <c r="J31" s="175">
        <v>18917</v>
      </c>
      <c r="K31" s="189">
        <v>7435</v>
      </c>
      <c r="L31" s="194">
        <v>4891</v>
      </c>
      <c r="M31" s="176">
        <v>1889</v>
      </c>
      <c r="N31" s="176">
        <v>1587</v>
      </c>
      <c r="O31" s="176">
        <v>2230</v>
      </c>
      <c r="P31" s="203">
        <v>101</v>
      </c>
      <c r="Q31" s="207">
        <f>SUM(D31:P31)</f>
        <v>91250</v>
      </c>
      <c r="R31" s="201"/>
      <c r="S31" s="58"/>
      <c r="T31" s="64"/>
    </row>
    <row r="32" spans="2:20" ht="15" customHeight="1">
      <c r="B32" s="407"/>
      <c r="C32" s="211" t="s">
        <v>117</v>
      </c>
      <c r="D32" s="214">
        <v>1830</v>
      </c>
      <c r="E32" s="175">
        <v>22456.5</v>
      </c>
      <c r="F32" s="175">
        <v>10892.5</v>
      </c>
      <c r="G32" s="175">
        <v>13251</v>
      </c>
      <c r="H32" s="175">
        <v>6829</v>
      </c>
      <c r="I32" s="175">
        <v>1210.5</v>
      </c>
      <c r="J32" s="175">
        <v>19478</v>
      </c>
      <c r="K32" s="189">
        <v>7858.5</v>
      </c>
      <c r="L32" s="194">
        <v>4784</v>
      </c>
      <c r="M32" s="176">
        <v>2097</v>
      </c>
      <c r="N32" s="176">
        <v>1461.5</v>
      </c>
      <c r="O32" s="176">
        <v>2196</v>
      </c>
      <c r="P32" s="203">
        <v>91</v>
      </c>
      <c r="Q32" s="207">
        <f t="shared" si="2"/>
        <v>94435.5</v>
      </c>
      <c r="R32" s="201"/>
      <c r="S32" s="58"/>
      <c r="T32" s="64"/>
    </row>
    <row r="33" spans="2:20" ht="15" customHeight="1">
      <c r="B33" s="407"/>
      <c r="C33" s="212" t="s">
        <v>145</v>
      </c>
      <c r="D33" s="195">
        <v>-1.6393442622950838E-2</v>
      </c>
      <c r="E33" s="177">
        <v>9.421265141319024E-3</v>
      </c>
      <c r="F33" s="177">
        <v>-3.5532994923857864E-2</v>
      </c>
      <c r="G33" s="177">
        <v>-3.6144578313253017E-2</v>
      </c>
      <c r="H33" s="177">
        <v>4.7619047619047672E-2</v>
      </c>
      <c r="I33" s="177">
        <v>0.40540540540540548</v>
      </c>
      <c r="J33" s="177">
        <v>-6.8684516880093138E-2</v>
      </c>
      <c r="K33" s="190">
        <v>-4.0479760119940034E-2</v>
      </c>
      <c r="L33" s="195">
        <v>-3.8961038961038974E-2</v>
      </c>
      <c r="M33" s="177">
        <v>2.564102564102555E-2</v>
      </c>
      <c r="N33" s="177">
        <v>3.0927835051546282E-2</v>
      </c>
      <c r="O33" s="177">
        <v>8.4033613445377853E-3</v>
      </c>
      <c r="P33" s="204">
        <v>5.2631578947368363E-2</v>
      </c>
      <c r="Q33" s="208">
        <f>Q29/Q30-1</f>
        <v>-1.4159506232603203E-2</v>
      </c>
      <c r="R33" s="192"/>
      <c r="S33" s="58"/>
      <c r="T33" s="64"/>
    </row>
    <row r="34" spans="2:20" ht="15" customHeight="1">
      <c r="B34" s="407"/>
      <c r="C34" s="212" t="s">
        <v>133</v>
      </c>
      <c r="D34" s="195">
        <v>-0.29161747343565525</v>
      </c>
      <c r="E34" s="177">
        <v>2.5945009347498882E-2</v>
      </c>
      <c r="F34" s="177">
        <v>-0.31370778399855515</v>
      </c>
      <c r="G34" s="177">
        <v>-0.20172958589722267</v>
      </c>
      <c r="H34" s="177">
        <v>6.709781729991926E-2</v>
      </c>
      <c r="I34" s="177">
        <v>0.20930232558139528</v>
      </c>
      <c r="J34" s="177">
        <v>-0.15419992599249355</v>
      </c>
      <c r="K34" s="190">
        <v>-0.13920645595158032</v>
      </c>
      <c r="L34" s="195">
        <v>-0.2435084849723983</v>
      </c>
      <c r="M34" s="177">
        <v>-4.7114875595553163E-2</v>
      </c>
      <c r="N34" s="177">
        <v>0.26023944549464395</v>
      </c>
      <c r="O34" s="177">
        <v>7.623318385650224E-2</v>
      </c>
      <c r="P34" s="204">
        <v>-9.9009900990099098E-3</v>
      </c>
      <c r="Q34" s="208">
        <f>Q29/Q31-1</f>
        <v>-0.10728767123287675</v>
      </c>
      <c r="R34" s="70"/>
      <c r="S34" s="58"/>
    </row>
    <row r="35" spans="2:20" ht="15" customHeight="1" thickBot="1">
      <c r="B35" s="408"/>
      <c r="C35" s="213" t="s">
        <v>134</v>
      </c>
      <c r="D35" s="196">
        <v>-0.34426229508196726</v>
      </c>
      <c r="E35" s="178">
        <v>1.9370783514796042E-3</v>
      </c>
      <c r="F35" s="178">
        <v>-0.30227220564608681</v>
      </c>
      <c r="G35" s="178">
        <v>-0.27552637536789681</v>
      </c>
      <c r="H35" s="178">
        <v>-3.3533460243081015E-2</v>
      </c>
      <c r="I35" s="178">
        <v>0.28872366790582404</v>
      </c>
      <c r="J35" s="178">
        <v>-0.17856042714857789</v>
      </c>
      <c r="K35" s="191">
        <v>-0.18559521537189028</v>
      </c>
      <c r="L35" s="196">
        <v>-0.22658862876254182</v>
      </c>
      <c r="M35" s="178">
        <v>-0.14163090128755362</v>
      </c>
      <c r="N35" s="178">
        <v>0.36845706465959638</v>
      </c>
      <c r="O35" s="178">
        <v>9.2896174863388081E-2</v>
      </c>
      <c r="P35" s="205">
        <v>9.8901098901098994E-2</v>
      </c>
      <c r="Q35" s="209">
        <f>Q29/Q32-1</f>
        <v>-0.13740065970953719</v>
      </c>
      <c r="R35" s="200"/>
      <c r="S35" s="58"/>
    </row>
    <row r="36" spans="2:20" ht="18.600000000000001" customHeight="1">
      <c r="B36" s="409" t="s">
        <v>78</v>
      </c>
      <c r="C36" s="254" t="s">
        <v>143</v>
      </c>
      <c r="D36" s="255">
        <v>200</v>
      </c>
      <c r="E36" s="256">
        <v>840</v>
      </c>
      <c r="F36" s="256">
        <v>2800</v>
      </c>
      <c r="G36" s="256">
        <v>2550</v>
      </c>
      <c r="H36" s="256">
        <v>640</v>
      </c>
      <c r="I36" s="256">
        <v>150</v>
      </c>
      <c r="J36" s="256">
        <v>1110</v>
      </c>
      <c r="K36" s="257">
        <v>810</v>
      </c>
      <c r="L36" s="258">
        <v>800</v>
      </c>
      <c r="M36" s="259">
        <v>280</v>
      </c>
      <c r="N36" s="259">
        <v>180</v>
      </c>
      <c r="O36" s="259">
        <v>760</v>
      </c>
      <c r="P36" s="260">
        <v>60</v>
      </c>
      <c r="Q36" s="261">
        <f>SUM(D36:P36)</f>
        <v>11180</v>
      </c>
      <c r="R36" s="192"/>
      <c r="S36" s="58"/>
      <c r="T36" s="64"/>
    </row>
    <row r="37" spans="2:20" ht="14.4">
      <c r="B37" s="407"/>
      <c r="C37" s="210" t="s">
        <v>144</v>
      </c>
      <c r="D37" s="214">
        <v>300</v>
      </c>
      <c r="E37" s="175">
        <v>840</v>
      </c>
      <c r="F37" s="175">
        <v>2950</v>
      </c>
      <c r="G37" s="175">
        <v>2620</v>
      </c>
      <c r="H37" s="175">
        <v>610</v>
      </c>
      <c r="I37" s="175">
        <v>120</v>
      </c>
      <c r="J37" s="175">
        <v>1110</v>
      </c>
      <c r="K37" s="189">
        <v>840</v>
      </c>
      <c r="L37" s="194">
        <v>790</v>
      </c>
      <c r="M37" s="176">
        <v>280</v>
      </c>
      <c r="N37" s="176">
        <v>180</v>
      </c>
      <c r="O37" s="176">
        <v>760</v>
      </c>
      <c r="P37" s="203">
        <v>55</v>
      </c>
      <c r="Q37" s="207">
        <f>SUM(D37:P37)</f>
        <v>11455</v>
      </c>
      <c r="R37" s="200"/>
      <c r="S37" s="58"/>
      <c r="T37" s="64"/>
    </row>
    <row r="38" spans="2:20" ht="14.4">
      <c r="B38" s="407"/>
      <c r="C38" s="211" t="s">
        <v>116</v>
      </c>
      <c r="D38" s="214">
        <v>208</v>
      </c>
      <c r="E38" s="175">
        <v>980</v>
      </c>
      <c r="F38" s="175">
        <v>2144</v>
      </c>
      <c r="G38" s="175">
        <v>2730</v>
      </c>
      <c r="H38" s="175">
        <v>727</v>
      </c>
      <c r="I38" s="175">
        <v>101</v>
      </c>
      <c r="J38" s="175">
        <v>1158</v>
      </c>
      <c r="K38" s="189">
        <v>902</v>
      </c>
      <c r="L38" s="194">
        <v>788</v>
      </c>
      <c r="M38" s="176">
        <v>520</v>
      </c>
      <c r="N38" s="176">
        <v>252</v>
      </c>
      <c r="O38" s="176">
        <v>725</v>
      </c>
      <c r="P38" s="203">
        <v>31</v>
      </c>
      <c r="Q38" s="207">
        <f t="shared" ref="Q38:Q39" si="3">SUM(D38:P38)</f>
        <v>11266</v>
      </c>
      <c r="R38" s="200"/>
      <c r="S38" s="58"/>
      <c r="T38" s="64"/>
    </row>
    <row r="39" spans="2:20" ht="14.4">
      <c r="B39" s="407"/>
      <c r="C39" s="211" t="s">
        <v>117</v>
      </c>
      <c r="D39" s="214">
        <v>199.5</v>
      </c>
      <c r="E39" s="175">
        <v>1135</v>
      </c>
      <c r="F39" s="175">
        <v>1722.5</v>
      </c>
      <c r="G39" s="175">
        <v>2375</v>
      </c>
      <c r="H39" s="175">
        <v>651</v>
      </c>
      <c r="I39" s="175">
        <v>81.5</v>
      </c>
      <c r="J39" s="175">
        <v>1034.5</v>
      </c>
      <c r="K39" s="189">
        <v>812.5</v>
      </c>
      <c r="L39" s="194">
        <v>648.5</v>
      </c>
      <c r="M39" s="176">
        <v>509.5</v>
      </c>
      <c r="N39" s="176">
        <v>217.5</v>
      </c>
      <c r="O39" s="176">
        <v>779.5</v>
      </c>
      <c r="P39" s="203">
        <v>22</v>
      </c>
      <c r="Q39" s="207">
        <f t="shared" si="3"/>
        <v>10188.5</v>
      </c>
      <c r="R39" s="200"/>
      <c r="S39" s="58"/>
      <c r="T39" s="64"/>
    </row>
    <row r="40" spans="2:20" ht="14.4">
      <c r="B40" s="407"/>
      <c r="C40" s="212" t="s">
        <v>145</v>
      </c>
      <c r="D40" s="195">
        <v>-0.33333333333333337</v>
      </c>
      <c r="E40" s="177">
        <v>0</v>
      </c>
      <c r="F40" s="177">
        <v>-5.084745762711862E-2</v>
      </c>
      <c r="G40" s="177">
        <v>-2.6717557251908386E-2</v>
      </c>
      <c r="H40" s="177">
        <v>4.9180327868852514E-2</v>
      </c>
      <c r="I40" s="177">
        <v>0.25</v>
      </c>
      <c r="J40" s="177">
        <v>0</v>
      </c>
      <c r="K40" s="190">
        <v>-3.5714285714285698E-2</v>
      </c>
      <c r="L40" s="195">
        <v>1.2658227848101333E-2</v>
      </c>
      <c r="M40" s="177">
        <v>0</v>
      </c>
      <c r="N40" s="177">
        <v>0</v>
      </c>
      <c r="O40" s="177">
        <v>0</v>
      </c>
      <c r="P40" s="204">
        <v>9.0909090909090828E-2</v>
      </c>
      <c r="Q40" s="208">
        <f>Q36/Q37-1</f>
        <v>-2.400698384984723E-2</v>
      </c>
      <c r="R40" s="200"/>
      <c r="S40" s="58"/>
      <c r="T40" s="64"/>
    </row>
    <row r="41" spans="2:20" ht="22.05" customHeight="1">
      <c r="B41" s="407"/>
      <c r="C41" s="212" t="s">
        <v>133</v>
      </c>
      <c r="D41" s="195">
        <v>-3.8461538461538436E-2</v>
      </c>
      <c r="E41" s="177">
        <v>-0.1428571428571429</v>
      </c>
      <c r="F41" s="177">
        <v>0.30597014925373145</v>
      </c>
      <c r="G41" s="177">
        <v>-6.5934065934065922E-2</v>
      </c>
      <c r="H41" s="177">
        <v>-0.11966987620357639</v>
      </c>
      <c r="I41" s="177">
        <v>0.48514851485148514</v>
      </c>
      <c r="J41" s="177">
        <v>-4.1450777202072575E-2</v>
      </c>
      <c r="K41" s="190">
        <v>-0.10199556541019961</v>
      </c>
      <c r="L41" s="195">
        <v>1.5228426395939021E-2</v>
      </c>
      <c r="M41" s="177">
        <v>-0.46153846153846156</v>
      </c>
      <c r="N41" s="177">
        <v>-0.2857142857142857</v>
      </c>
      <c r="O41" s="177">
        <v>4.8275862068965614E-2</v>
      </c>
      <c r="P41" s="204">
        <v>0.93548387096774199</v>
      </c>
      <c r="Q41" s="208">
        <f>Q36/Q38-1</f>
        <v>-7.6335877862595547E-3</v>
      </c>
      <c r="R41" s="192"/>
      <c r="S41" s="58"/>
    </row>
    <row r="42" spans="2:20" ht="17.55" customHeight="1" thickBot="1">
      <c r="B42" s="408"/>
      <c r="C42" s="213" t="s">
        <v>134</v>
      </c>
      <c r="D42" s="196">
        <v>2.5062656641603454E-3</v>
      </c>
      <c r="E42" s="178">
        <v>-0.25991189427312777</v>
      </c>
      <c r="F42" s="178">
        <v>0.62554426705370103</v>
      </c>
      <c r="G42" s="178">
        <v>7.3684210526315796E-2</v>
      </c>
      <c r="H42" s="178">
        <v>-1.6897081413210446E-2</v>
      </c>
      <c r="I42" s="178">
        <v>0.8404907975460123</v>
      </c>
      <c r="J42" s="178">
        <v>7.2982116964717347E-2</v>
      </c>
      <c r="K42" s="191">
        <v>-3.0769230769230882E-3</v>
      </c>
      <c r="L42" s="196">
        <v>0.23361603700848121</v>
      </c>
      <c r="M42" s="178">
        <v>-0.45044160942100098</v>
      </c>
      <c r="N42" s="178">
        <v>-0.17241379310344829</v>
      </c>
      <c r="O42" s="178">
        <v>-2.5016035920461865E-2</v>
      </c>
      <c r="P42" s="205">
        <v>1.7272727272727271</v>
      </c>
      <c r="Q42" s="209">
        <f>Q36/Q39-1</f>
        <v>9.7315600922608825E-2</v>
      </c>
      <c r="R42" s="201"/>
      <c r="S42" s="58"/>
    </row>
    <row r="43" spans="2:20" ht="18.600000000000001" customHeight="1">
      <c r="B43" s="409" t="s">
        <v>80</v>
      </c>
      <c r="C43" s="254" t="s">
        <v>143</v>
      </c>
      <c r="D43" s="320">
        <v>0</v>
      </c>
      <c r="E43" s="321">
        <v>0</v>
      </c>
      <c r="F43" s="321">
        <v>0</v>
      </c>
      <c r="G43" s="321">
        <v>0</v>
      </c>
      <c r="H43" s="321">
        <v>0</v>
      </c>
      <c r="I43" s="321">
        <v>0</v>
      </c>
      <c r="J43" s="321">
        <v>0</v>
      </c>
      <c r="K43" s="322">
        <v>0</v>
      </c>
      <c r="L43" s="320">
        <v>0</v>
      </c>
      <c r="M43" s="321">
        <v>0</v>
      </c>
      <c r="N43" s="321">
        <v>0</v>
      </c>
      <c r="O43" s="321">
        <v>0</v>
      </c>
      <c r="P43" s="323">
        <v>0</v>
      </c>
      <c r="Q43" s="324">
        <f>SUM(D43:P43)</f>
        <v>0</v>
      </c>
      <c r="R43" s="201"/>
      <c r="S43" s="58"/>
      <c r="T43" s="64"/>
    </row>
    <row r="44" spans="2:20" ht="15" customHeight="1">
      <c r="B44" s="407"/>
      <c r="C44" s="210" t="s">
        <v>144</v>
      </c>
      <c r="D44" s="214">
        <v>2850</v>
      </c>
      <c r="E44" s="175">
        <v>516</v>
      </c>
      <c r="F44" s="175">
        <v>15375</v>
      </c>
      <c r="G44" s="175">
        <v>32392</v>
      </c>
      <c r="H44" s="175">
        <v>1346</v>
      </c>
      <c r="I44" s="175">
        <v>15994</v>
      </c>
      <c r="J44" s="175">
        <v>6056</v>
      </c>
      <c r="K44" s="189">
        <v>13961</v>
      </c>
      <c r="L44" s="194">
        <v>275</v>
      </c>
      <c r="M44" s="176">
        <v>295</v>
      </c>
      <c r="N44" s="176">
        <v>20</v>
      </c>
      <c r="O44" s="176">
        <v>5</v>
      </c>
      <c r="P44" s="203">
        <v>3</v>
      </c>
      <c r="Q44" s="207">
        <f>SUM(D44:P44)</f>
        <v>89088</v>
      </c>
      <c r="R44" s="192"/>
      <c r="S44" s="58"/>
      <c r="T44" s="64"/>
    </row>
    <row r="45" spans="2:20" ht="15" customHeight="1">
      <c r="B45" s="407"/>
      <c r="C45" s="211" t="s">
        <v>116</v>
      </c>
      <c r="D45" s="214">
        <v>2061.8000000000002</v>
      </c>
      <c r="E45" s="175">
        <v>346</v>
      </c>
      <c r="F45" s="175">
        <v>12143.8</v>
      </c>
      <c r="G45" s="175">
        <v>28482.799999999999</v>
      </c>
      <c r="H45" s="175">
        <v>1181.4000000000001</v>
      </c>
      <c r="I45" s="175">
        <v>15731.6</v>
      </c>
      <c r="J45" s="175">
        <v>4608.6000000000004</v>
      </c>
      <c r="K45" s="189">
        <v>10595</v>
      </c>
      <c r="L45" s="194">
        <v>234</v>
      </c>
      <c r="M45" s="176">
        <v>251</v>
      </c>
      <c r="N45" s="176">
        <v>63</v>
      </c>
      <c r="O45" s="176">
        <v>1</v>
      </c>
      <c r="P45" s="203">
        <v>29</v>
      </c>
      <c r="Q45" s="207">
        <f t="shared" ref="Q45:Q46" si="4">SUM(D45:P45)</f>
        <v>75729</v>
      </c>
      <c r="R45" s="192"/>
      <c r="S45" s="58"/>
      <c r="T45" s="64"/>
    </row>
    <row r="46" spans="2:20" ht="15" customHeight="1">
      <c r="B46" s="407"/>
      <c r="C46" s="211" t="s">
        <v>117</v>
      </c>
      <c r="D46" s="214">
        <v>2591.8000000000002</v>
      </c>
      <c r="E46" s="175">
        <v>285.89999999999998</v>
      </c>
      <c r="F46" s="175">
        <v>13448.3</v>
      </c>
      <c r="G46" s="175">
        <v>29950.7</v>
      </c>
      <c r="H46" s="175">
        <v>1391.3</v>
      </c>
      <c r="I46" s="175">
        <v>17318.7</v>
      </c>
      <c r="J46" s="175">
        <v>5107.2</v>
      </c>
      <c r="K46" s="189">
        <v>10284.5</v>
      </c>
      <c r="L46" s="194">
        <v>342.1</v>
      </c>
      <c r="M46" s="176">
        <v>298.89999999999998</v>
      </c>
      <c r="N46" s="176">
        <v>71.400000000000006</v>
      </c>
      <c r="O46" s="176">
        <v>0.5</v>
      </c>
      <c r="P46" s="203">
        <v>28.4</v>
      </c>
      <c r="Q46" s="207">
        <f t="shared" si="4"/>
        <v>81119.699999999983</v>
      </c>
      <c r="R46" s="192"/>
      <c r="S46" s="58"/>
      <c r="T46" s="64"/>
    </row>
    <row r="47" spans="2:20" ht="15" customHeight="1">
      <c r="B47" s="407"/>
      <c r="C47" s="212" t="s">
        <v>145</v>
      </c>
      <c r="D47" s="216"/>
      <c r="E47" s="217"/>
      <c r="F47" s="217"/>
      <c r="G47" s="217"/>
      <c r="H47" s="217"/>
      <c r="I47" s="217"/>
      <c r="J47" s="217"/>
      <c r="K47" s="218"/>
      <c r="L47" s="216"/>
      <c r="M47" s="217"/>
      <c r="N47" s="217"/>
      <c r="O47" s="217"/>
      <c r="P47" s="219"/>
      <c r="Q47" s="220"/>
      <c r="R47" s="192"/>
      <c r="S47" s="58"/>
      <c r="T47" s="64"/>
    </row>
    <row r="48" spans="2:20" ht="15" customHeight="1">
      <c r="B48" s="407"/>
      <c r="C48" s="212" t="s">
        <v>114</v>
      </c>
      <c r="D48" s="216"/>
      <c r="E48" s="217"/>
      <c r="F48" s="217"/>
      <c r="G48" s="217"/>
      <c r="H48" s="217"/>
      <c r="I48" s="217"/>
      <c r="J48" s="217"/>
      <c r="K48" s="218"/>
      <c r="L48" s="216"/>
      <c r="M48" s="217"/>
      <c r="N48" s="217"/>
      <c r="O48" s="217"/>
      <c r="P48" s="219"/>
      <c r="Q48" s="220"/>
      <c r="R48" s="70"/>
      <c r="S48" s="58"/>
    </row>
    <row r="49" spans="2:20" ht="15" customHeight="1" thickBot="1">
      <c r="B49" s="408"/>
      <c r="C49" s="213" t="s">
        <v>115</v>
      </c>
      <c r="D49" s="262"/>
      <c r="E49" s="263"/>
      <c r="F49" s="263"/>
      <c r="G49" s="263"/>
      <c r="H49" s="263"/>
      <c r="I49" s="263"/>
      <c r="J49" s="263"/>
      <c r="K49" s="264"/>
      <c r="L49" s="262"/>
      <c r="M49" s="263"/>
      <c r="N49" s="263"/>
      <c r="O49" s="263"/>
      <c r="P49" s="265"/>
      <c r="Q49" s="266"/>
      <c r="R49" s="201"/>
      <c r="S49" s="58"/>
    </row>
    <row r="50" spans="2:20" ht="13.5" customHeight="1">
      <c r="B50" s="409" t="s">
        <v>81</v>
      </c>
      <c r="C50" s="254" t="s">
        <v>143</v>
      </c>
      <c r="D50" s="320">
        <v>0</v>
      </c>
      <c r="E50" s="321">
        <v>0</v>
      </c>
      <c r="F50" s="321">
        <v>0</v>
      </c>
      <c r="G50" s="321">
        <v>0</v>
      </c>
      <c r="H50" s="321">
        <v>0</v>
      </c>
      <c r="I50" s="321">
        <v>0</v>
      </c>
      <c r="J50" s="321">
        <v>0</v>
      </c>
      <c r="K50" s="322">
        <v>0</v>
      </c>
      <c r="L50" s="320">
        <v>0</v>
      </c>
      <c r="M50" s="321">
        <v>0</v>
      </c>
      <c r="N50" s="321">
        <v>0</v>
      </c>
      <c r="O50" s="321">
        <v>0</v>
      </c>
      <c r="P50" s="323">
        <v>0</v>
      </c>
      <c r="Q50" s="324">
        <f>SUM(D50:P50)</f>
        <v>0</v>
      </c>
      <c r="R50" s="192"/>
      <c r="S50" s="58"/>
      <c r="T50" s="64"/>
    </row>
    <row r="51" spans="2:20" ht="14.55" customHeight="1">
      <c r="B51" s="407"/>
      <c r="C51" s="210" t="s">
        <v>144</v>
      </c>
      <c r="D51" s="214">
        <v>1580</v>
      </c>
      <c r="E51" s="175">
        <v>704</v>
      </c>
      <c r="F51" s="175">
        <v>13495</v>
      </c>
      <c r="G51" s="175">
        <v>12938</v>
      </c>
      <c r="H51" s="175">
        <v>944</v>
      </c>
      <c r="I51" s="175">
        <v>12676</v>
      </c>
      <c r="J51" s="175">
        <v>4684</v>
      </c>
      <c r="K51" s="189">
        <v>4679</v>
      </c>
      <c r="L51" s="194">
        <v>565</v>
      </c>
      <c r="M51" s="176">
        <v>75</v>
      </c>
      <c r="N51" s="176">
        <v>5</v>
      </c>
      <c r="O51" s="176">
        <v>0</v>
      </c>
      <c r="P51" s="203">
        <v>0</v>
      </c>
      <c r="Q51" s="207">
        <f t="shared" ref="Q51:Q53" si="5">SUM(D51:P51)</f>
        <v>52345</v>
      </c>
      <c r="R51" s="201"/>
      <c r="S51" s="58"/>
      <c r="T51" s="64"/>
    </row>
    <row r="52" spans="2:20" ht="14.55" customHeight="1">
      <c r="B52" s="407"/>
      <c r="C52" s="211" t="s">
        <v>116</v>
      </c>
      <c r="D52" s="214">
        <v>1589.4</v>
      </c>
      <c r="E52" s="175">
        <v>627</v>
      </c>
      <c r="F52" s="175">
        <v>11519.8</v>
      </c>
      <c r="G52" s="175">
        <v>12037</v>
      </c>
      <c r="H52" s="175">
        <v>1076</v>
      </c>
      <c r="I52" s="175">
        <v>12506</v>
      </c>
      <c r="J52" s="175">
        <v>4178.2</v>
      </c>
      <c r="K52" s="189">
        <v>4220.2</v>
      </c>
      <c r="L52" s="194">
        <v>485</v>
      </c>
      <c r="M52" s="176">
        <v>68</v>
      </c>
      <c r="N52" s="176">
        <v>11</v>
      </c>
      <c r="O52" s="176">
        <v>0</v>
      </c>
      <c r="P52" s="203">
        <v>3</v>
      </c>
      <c r="Q52" s="207">
        <f>SUM(D52:P52)</f>
        <v>48320.599999999991</v>
      </c>
      <c r="R52" s="201"/>
      <c r="S52" s="58"/>
      <c r="T52" s="64"/>
    </row>
    <row r="53" spans="2:20" ht="14.55" customHeight="1">
      <c r="B53" s="407"/>
      <c r="C53" s="211" t="s">
        <v>117</v>
      </c>
      <c r="D53" s="214">
        <v>1645.6</v>
      </c>
      <c r="E53" s="175">
        <v>584</v>
      </c>
      <c r="F53" s="175">
        <v>11168.1</v>
      </c>
      <c r="G53" s="175">
        <v>12161.3</v>
      </c>
      <c r="H53" s="175">
        <v>1192.7</v>
      </c>
      <c r="I53" s="175">
        <v>13354.9</v>
      </c>
      <c r="J53" s="175">
        <v>4081.2</v>
      </c>
      <c r="K53" s="189">
        <v>3825.5</v>
      </c>
      <c r="L53" s="194">
        <v>487.5</v>
      </c>
      <c r="M53" s="176">
        <v>86.9</v>
      </c>
      <c r="N53" s="176">
        <v>11.3</v>
      </c>
      <c r="O53" s="176">
        <v>0</v>
      </c>
      <c r="P53" s="203">
        <v>2.2000000000000002</v>
      </c>
      <c r="Q53" s="207">
        <f t="shared" si="5"/>
        <v>48601.2</v>
      </c>
      <c r="R53" s="201"/>
      <c r="S53" s="58"/>
      <c r="T53" s="64"/>
    </row>
    <row r="54" spans="2:20" ht="14.55" customHeight="1">
      <c r="B54" s="407"/>
      <c r="C54" s="212" t="s">
        <v>145</v>
      </c>
      <c r="D54" s="216"/>
      <c r="E54" s="217"/>
      <c r="F54" s="217"/>
      <c r="G54" s="217"/>
      <c r="H54" s="217"/>
      <c r="I54" s="217"/>
      <c r="J54" s="217"/>
      <c r="K54" s="218"/>
      <c r="L54" s="216"/>
      <c r="M54" s="217"/>
      <c r="N54" s="217"/>
      <c r="O54" s="217"/>
      <c r="P54" s="219"/>
      <c r="Q54" s="220"/>
      <c r="R54" s="201"/>
      <c r="S54" s="58"/>
      <c r="T54" s="64"/>
    </row>
    <row r="55" spans="2:20" ht="14.55" customHeight="1">
      <c r="B55" s="407"/>
      <c r="C55" s="212" t="s">
        <v>133</v>
      </c>
      <c r="D55" s="216"/>
      <c r="E55" s="217"/>
      <c r="F55" s="217"/>
      <c r="G55" s="217"/>
      <c r="H55" s="217"/>
      <c r="I55" s="217"/>
      <c r="J55" s="217"/>
      <c r="K55" s="218"/>
      <c r="L55" s="216"/>
      <c r="M55" s="217"/>
      <c r="N55" s="217"/>
      <c r="O55" s="217"/>
      <c r="P55" s="219"/>
      <c r="Q55" s="220"/>
      <c r="R55" s="192"/>
      <c r="S55" s="58"/>
    </row>
    <row r="56" spans="2:20" ht="14.55" customHeight="1" thickBot="1">
      <c r="B56" s="408"/>
      <c r="C56" s="213" t="s">
        <v>134</v>
      </c>
      <c r="D56" s="262"/>
      <c r="E56" s="263"/>
      <c r="F56" s="263"/>
      <c r="G56" s="263"/>
      <c r="H56" s="263"/>
      <c r="I56" s="263"/>
      <c r="J56" s="263"/>
      <c r="K56" s="264"/>
      <c r="L56" s="262"/>
      <c r="M56" s="263"/>
      <c r="N56" s="263"/>
      <c r="O56" s="263"/>
      <c r="P56" s="265"/>
      <c r="Q56" s="266"/>
      <c r="R56" s="70"/>
      <c r="S56" s="58"/>
    </row>
    <row r="57" spans="2:20" ht="17.100000000000001" customHeight="1">
      <c r="B57" s="409" t="s">
        <v>113</v>
      </c>
      <c r="C57" s="254" t="s">
        <v>143</v>
      </c>
      <c r="D57" s="320">
        <v>0</v>
      </c>
      <c r="E57" s="321">
        <v>0</v>
      </c>
      <c r="F57" s="321">
        <v>0</v>
      </c>
      <c r="G57" s="321">
        <v>0</v>
      </c>
      <c r="H57" s="321">
        <v>0</v>
      </c>
      <c r="I57" s="321">
        <v>0</v>
      </c>
      <c r="J57" s="321">
        <v>0</v>
      </c>
      <c r="K57" s="322">
        <v>0</v>
      </c>
      <c r="L57" s="320">
        <v>0</v>
      </c>
      <c r="M57" s="321">
        <v>0</v>
      </c>
      <c r="N57" s="321">
        <v>0</v>
      </c>
      <c r="O57" s="321">
        <v>0</v>
      </c>
      <c r="P57" s="323">
        <v>0</v>
      </c>
      <c r="Q57" s="324">
        <f>SUM(D57:P57)</f>
        <v>0</v>
      </c>
      <c r="R57" s="70"/>
      <c r="S57" s="58"/>
      <c r="T57" s="64"/>
    </row>
    <row r="58" spans="2:20" ht="17.100000000000001" customHeight="1">
      <c r="B58" s="407"/>
      <c r="C58" s="210" t="s">
        <v>144</v>
      </c>
      <c r="D58" s="214">
        <v>4430</v>
      </c>
      <c r="E58" s="175">
        <v>1220</v>
      </c>
      <c r="F58" s="175">
        <v>28870</v>
      </c>
      <c r="G58" s="175">
        <v>45330</v>
      </c>
      <c r="H58" s="175">
        <v>2290</v>
      </c>
      <c r="I58" s="175">
        <v>28670</v>
      </c>
      <c r="J58" s="175">
        <v>10740</v>
      </c>
      <c r="K58" s="189">
        <v>18640</v>
      </c>
      <c r="L58" s="194">
        <v>840</v>
      </c>
      <c r="M58" s="176">
        <v>370</v>
      </c>
      <c r="N58" s="176">
        <v>25</v>
      </c>
      <c r="O58" s="176">
        <v>5</v>
      </c>
      <c r="P58" s="203">
        <v>3</v>
      </c>
      <c r="Q58" s="207">
        <f t="shared" ref="Q58:Q59" si="6">SUM(D58:P58)</f>
        <v>141433</v>
      </c>
      <c r="R58" s="70"/>
      <c r="S58" s="58"/>
      <c r="T58" s="64"/>
    </row>
    <row r="59" spans="2:20" ht="17.100000000000001" customHeight="1">
      <c r="B59" s="407"/>
      <c r="C59" s="211" t="s">
        <v>116</v>
      </c>
      <c r="D59" s="214">
        <v>3651.2</v>
      </c>
      <c r="E59" s="175">
        <v>973</v>
      </c>
      <c r="F59" s="175">
        <v>23663.599999999999</v>
      </c>
      <c r="G59" s="175">
        <v>40519.800000000003</v>
      </c>
      <c r="H59" s="175">
        <v>2257.4</v>
      </c>
      <c r="I59" s="175">
        <v>28237.599999999999</v>
      </c>
      <c r="J59" s="175">
        <v>8786.7999999999993</v>
      </c>
      <c r="K59" s="189">
        <v>14815.2</v>
      </c>
      <c r="L59" s="194">
        <v>719</v>
      </c>
      <c r="M59" s="176">
        <v>319</v>
      </c>
      <c r="N59" s="176">
        <v>74</v>
      </c>
      <c r="O59" s="176">
        <v>1</v>
      </c>
      <c r="P59" s="203">
        <v>32</v>
      </c>
      <c r="Q59" s="207">
        <f t="shared" si="6"/>
        <v>124049.60000000001</v>
      </c>
      <c r="R59" s="70"/>
      <c r="S59" s="58"/>
      <c r="T59" s="64"/>
    </row>
    <row r="60" spans="2:20" ht="17.100000000000001" customHeight="1">
      <c r="B60" s="407"/>
      <c r="C60" s="211" t="s">
        <v>117</v>
      </c>
      <c r="D60" s="214">
        <v>4237.3999999999996</v>
      </c>
      <c r="E60" s="175">
        <v>869.9</v>
      </c>
      <c r="F60" s="175">
        <v>24616.400000000001</v>
      </c>
      <c r="G60" s="175">
        <v>42112</v>
      </c>
      <c r="H60" s="175">
        <v>2584</v>
      </c>
      <c r="I60" s="175">
        <v>30673.599999999999</v>
      </c>
      <c r="J60" s="175">
        <v>9188.4</v>
      </c>
      <c r="K60" s="189">
        <v>14110</v>
      </c>
      <c r="L60" s="194">
        <v>829.6</v>
      </c>
      <c r="M60" s="176">
        <v>385.8</v>
      </c>
      <c r="N60" s="176">
        <v>82.7</v>
      </c>
      <c r="O60" s="176">
        <v>0.5</v>
      </c>
      <c r="P60" s="203">
        <v>30.6</v>
      </c>
      <c r="Q60" s="207">
        <f>SUM(D60:P60)</f>
        <v>129720.9</v>
      </c>
      <c r="R60" s="70"/>
      <c r="S60" s="58"/>
      <c r="T60" s="64"/>
    </row>
    <row r="61" spans="2:20" ht="15" customHeight="1">
      <c r="B61" s="407"/>
      <c r="C61" s="212" t="s">
        <v>145</v>
      </c>
      <c r="D61" s="216"/>
      <c r="E61" s="217"/>
      <c r="F61" s="217"/>
      <c r="G61" s="217"/>
      <c r="H61" s="217"/>
      <c r="I61" s="217"/>
      <c r="J61" s="217"/>
      <c r="K61" s="218"/>
      <c r="L61" s="216"/>
      <c r="M61" s="217"/>
      <c r="N61" s="217"/>
      <c r="O61" s="217"/>
      <c r="P61" s="219"/>
      <c r="Q61" s="220"/>
      <c r="R61" s="200"/>
      <c r="S61" s="58"/>
      <c r="T61" s="64"/>
    </row>
    <row r="62" spans="2:20" ht="15" customHeight="1">
      <c r="B62" s="407"/>
      <c r="C62" s="212" t="s">
        <v>133</v>
      </c>
      <c r="D62" s="216"/>
      <c r="E62" s="217"/>
      <c r="F62" s="217"/>
      <c r="G62" s="217"/>
      <c r="H62" s="217"/>
      <c r="I62" s="217"/>
      <c r="J62" s="217"/>
      <c r="K62" s="218"/>
      <c r="L62" s="216"/>
      <c r="M62" s="217"/>
      <c r="N62" s="217"/>
      <c r="O62" s="217"/>
      <c r="P62" s="219"/>
      <c r="Q62" s="220"/>
      <c r="R62" s="192"/>
      <c r="S62" s="58"/>
    </row>
    <row r="63" spans="2:20" ht="15" customHeight="1" thickBot="1">
      <c r="B63" s="408"/>
      <c r="C63" s="213" t="s">
        <v>134</v>
      </c>
      <c r="D63" s="262"/>
      <c r="E63" s="263"/>
      <c r="F63" s="263"/>
      <c r="G63" s="263"/>
      <c r="H63" s="263"/>
      <c r="I63" s="263"/>
      <c r="J63" s="263"/>
      <c r="K63" s="264"/>
      <c r="L63" s="262"/>
      <c r="M63" s="263"/>
      <c r="N63" s="263"/>
      <c r="O63" s="263"/>
      <c r="P63" s="265"/>
      <c r="Q63" s="266"/>
      <c r="R63" s="200"/>
      <c r="S63" s="58"/>
    </row>
    <row r="64" spans="2:20" ht="13.5" customHeight="1">
      <c r="B64" s="409" t="s">
        <v>82</v>
      </c>
      <c r="C64" s="254" t="s">
        <v>143</v>
      </c>
      <c r="D64" s="320">
        <v>0</v>
      </c>
      <c r="E64" s="321">
        <v>0</v>
      </c>
      <c r="F64" s="321">
        <v>0</v>
      </c>
      <c r="G64" s="321">
        <v>0</v>
      </c>
      <c r="H64" s="321">
        <v>0</v>
      </c>
      <c r="I64" s="321">
        <v>0</v>
      </c>
      <c r="J64" s="321">
        <v>0</v>
      </c>
      <c r="K64" s="322">
        <v>0</v>
      </c>
      <c r="L64" s="320">
        <v>0</v>
      </c>
      <c r="M64" s="321">
        <v>0</v>
      </c>
      <c r="N64" s="321">
        <v>0</v>
      </c>
      <c r="O64" s="321">
        <v>0</v>
      </c>
      <c r="P64" s="323">
        <v>0</v>
      </c>
      <c r="Q64" s="324">
        <f>SUM(D64:P64)</f>
        <v>0</v>
      </c>
      <c r="R64" s="201"/>
      <c r="S64" s="58"/>
      <c r="T64" s="64"/>
    </row>
    <row r="65" spans="2:20" ht="15" customHeight="1">
      <c r="B65" s="407"/>
      <c r="C65" s="210" t="s">
        <v>144</v>
      </c>
      <c r="D65" s="214">
        <v>2740</v>
      </c>
      <c r="E65" s="175">
        <v>310</v>
      </c>
      <c r="F65" s="175">
        <v>1500</v>
      </c>
      <c r="G65" s="175">
        <v>4750</v>
      </c>
      <c r="H65" s="175">
        <v>670</v>
      </c>
      <c r="I65" s="175">
        <v>121</v>
      </c>
      <c r="J65" s="175">
        <v>1570</v>
      </c>
      <c r="K65" s="189">
        <v>3280</v>
      </c>
      <c r="L65" s="194">
        <v>1490</v>
      </c>
      <c r="M65" s="176">
        <v>30</v>
      </c>
      <c r="N65" s="176">
        <v>385</v>
      </c>
      <c r="O65" s="176">
        <v>0</v>
      </c>
      <c r="P65" s="203">
        <v>7</v>
      </c>
      <c r="Q65" s="207">
        <f t="shared" ref="Q65:Q67" si="7">SUM(D65:P65)</f>
        <v>16853</v>
      </c>
      <c r="R65" s="192"/>
      <c r="S65" s="58"/>
      <c r="T65" s="64"/>
    </row>
    <row r="66" spans="2:20" ht="15" customHeight="1">
      <c r="B66" s="407"/>
      <c r="C66" s="211" t="s">
        <v>116</v>
      </c>
      <c r="D66" s="214">
        <v>3532</v>
      </c>
      <c r="E66" s="175">
        <v>388</v>
      </c>
      <c r="F66" s="175">
        <v>2000</v>
      </c>
      <c r="G66" s="175">
        <v>5827</v>
      </c>
      <c r="H66" s="175">
        <v>887</v>
      </c>
      <c r="I66" s="175">
        <v>193.2</v>
      </c>
      <c r="J66" s="175">
        <v>1977</v>
      </c>
      <c r="K66" s="189">
        <v>4490</v>
      </c>
      <c r="L66" s="194">
        <v>1983</v>
      </c>
      <c r="M66" s="176">
        <v>71</v>
      </c>
      <c r="N66" s="176">
        <v>439</v>
      </c>
      <c r="O66" s="176">
        <v>0</v>
      </c>
      <c r="P66" s="203">
        <v>11.4</v>
      </c>
      <c r="Q66" s="207">
        <f t="shared" si="7"/>
        <v>21798.600000000002</v>
      </c>
      <c r="R66" s="192"/>
      <c r="S66" s="58"/>
      <c r="T66" s="64"/>
    </row>
    <row r="67" spans="2:20" ht="15" customHeight="1">
      <c r="B67" s="407"/>
      <c r="C67" s="211" t="s">
        <v>117</v>
      </c>
      <c r="D67" s="214">
        <v>3277.8</v>
      </c>
      <c r="E67" s="175">
        <v>383.7</v>
      </c>
      <c r="F67" s="175">
        <v>1837.5</v>
      </c>
      <c r="G67" s="175">
        <v>5518.8</v>
      </c>
      <c r="H67" s="175">
        <v>855.5</v>
      </c>
      <c r="I67" s="175">
        <v>186.7</v>
      </c>
      <c r="J67" s="175">
        <v>1894.1</v>
      </c>
      <c r="K67" s="189">
        <v>4072.6</v>
      </c>
      <c r="L67" s="194">
        <v>1908.6</v>
      </c>
      <c r="M67" s="176">
        <v>74.7</v>
      </c>
      <c r="N67" s="176">
        <v>424.5</v>
      </c>
      <c r="O67" s="176">
        <v>0</v>
      </c>
      <c r="P67" s="203">
        <v>8.3000000000000007</v>
      </c>
      <c r="Q67" s="207">
        <f t="shared" si="7"/>
        <v>20442.8</v>
      </c>
      <c r="R67" s="192"/>
      <c r="S67" s="58"/>
      <c r="T67" s="64"/>
    </row>
    <row r="68" spans="2:20" ht="15" customHeight="1">
      <c r="B68" s="407"/>
      <c r="C68" s="212" t="s">
        <v>145</v>
      </c>
      <c r="D68" s="216"/>
      <c r="E68" s="217"/>
      <c r="F68" s="217"/>
      <c r="G68" s="217"/>
      <c r="H68" s="217"/>
      <c r="I68" s="217"/>
      <c r="J68" s="217"/>
      <c r="K68" s="218"/>
      <c r="L68" s="216"/>
      <c r="M68" s="217"/>
      <c r="N68" s="217"/>
      <c r="O68" s="217"/>
      <c r="P68" s="219"/>
      <c r="Q68" s="220"/>
      <c r="R68" s="192"/>
      <c r="S68" s="58"/>
      <c r="T68" s="64"/>
    </row>
    <row r="69" spans="2:20" ht="15" customHeight="1">
      <c r="B69" s="407"/>
      <c r="C69" s="212" t="s">
        <v>133</v>
      </c>
      <c r="D69" s="216"/>
      <c r="E69" s="217"/>
      <c r="F69" s="217"/>
      <c r="G69" s="217"/>
      <c r="H69" s="217"/>
      <c r="I69" s="217"/>
      <c r="J69" s="217"/>
      <c r="K69" s="218"/>
      <c r="L69" s="216"/>
      <c r="M69" s="217"/>
      <c r="N69" s="217"/>
      <c r="O69" s="217"/>
      <c r="P69" s="219"/>
      <c r="Q69" s="220"/>
      <c r="R69" s="193"/>
      <c r="S69" s="58"/>
    </row>
    <row r="70" spans="2:20" ht="15" customHeight="1" thickBot="1">
      <c r="B70" s="408"/>
      <c r="C70" s="213" t="s">
        <v>134</v>
      </c>
      <c r="D70" s="262"/>
      <c r="E70" s="263"/>
      <c r="F70" s="263"/>
      <c r="G70" s="263"/>
      <c r="H70" s="263"/>
      <c r="I70" s="263"/>
      <c r="J70" s="263"/>
      <c r="K70" s="264"/>
      <c r="L70" s="262"/>
      <c r="M70" s="263"/>
      <c r="N70" s="263"/>
      <c r="O70" s="263"/>
      <c r="P70" s="265"/>
      <c r="Q70" s="266"/>
      <c r="R70" s="202"/>
      <c r="S70" s="58"/>
    </row>
    <row r="71" spans="2:20" ht="15" customHeight="1">
      <c r="B71" s="409" t="s">
        <v>83</v>
      </c>
      <c r="C71" s="254" t="s">
        <v>143</v>
      </c>
      <c r="D71" s="320">
        <v>0</v>
      </c>
      <c r="E71" s="321">
        <v>0</v>
      </c>
      <c r="F71" s="321">
        <v>0</v>
      </c>
      <c r="G71" s="321">
        <v>0</v>
      </c>
      <c r="H71" s="321">
        <v>0</v>
      </c>
      <c r="I71" s="321">
        <v>0</v>
      </c>
      <c r="J71" s="321">
        <v>0</v>
      </c>
      <c r="K71" s="322">
        <v>0</v>
      </c>
      <c r="L71" s="320">
        <v>0</v>
      </c>
      <c r="M71" s="321">
        <v>0</v>
      </c>
      <c r="N71" s="321">
        <v>0</v>
      </c>
      <c r="O71" s="321">
        <v>0</v>
      </c>
      <c r="P71" s="323">
        <v>0</v>
      </c>
      <c r="Q71" s="324">
        <f>SUM(D71:P71)</f>
        <v>0</v>
      </c>
      <c r="R71" s="81"/>
      <c r="S71" s="58"/>
      <c r="T71" s="64"/>
    </row>
    <row r="72" spans="2:20" ht="15" customHeight="1">
      <c r="B72" s="407"/>
      <c r="C72" s="210" t="s">
        <v>144</v>
      </c>
      <c r="D72" s="214">
        <v>590</v>
      </c>
      <c r="E72" s="175">
        <v>90</v>
      </c>
      <c r="F72" s="175">
        <v>5330</v>
      </c>
      <c r="G72" s="175">
        <v>3550</v>
      </c>
      <c r="H72" s="175">
        <v>840</v>
      </c>
      <c r="I72" s="175">
        <v>270</v>
      </c>
      <c r="J72" s="175">
        <v>3590</v>
      </c>
      <c r="K72" s="189">
        <v>3520</v>
      </c>
      <c r="L72" s="194">
        <v>1525</v>
      </c>
      <c r="M72" s="176">
        <v>455</v>
      </c>
      <c r="N72" s="176">
        <v>355</v>
      </c>
      <c r="O72" s="176">
        <v>6</v>
      </c>
      <c r="P72" s="203">
        <v>10</v>
      </c>
      <c r="Q72" s="207">
        <f t="shared" ref="Q72:Q74" si="8">SUM(D72:P72)</f>
        <v>20131</v>
      </c>
      <c r="R72" s="50"/>
      <c r="S72" s="58"/>
      <c r="T72" s="64"/>
    </row>
    <row r="73" spans="2:20" ht="15" customHeight="1">
      <c r="B73" s="407"/>
      <c r="C73" s="211" t="s">
        <v>116</v>
      </c>
      <c r="D73" s="214">
        <v>519</v>
      </c>
      <c r="E73" s="175">
        <v>85</v>
      </c>
      <c r="F73" s="175">
        <v>6032.6</v>
      </c>
      <c r="G73" s="175">
        <v>5417.8</v>
      </c>
      <c r="H73" s="175">
        <v>1008</v>
      </c>
      <c r="I73" s="175">
        <v>207.4</v>
      </c>
      <c r="J73" s="175">
        <v>3448.6</v>
      </c>
      <c r="K73" s="189">
        <v>4903.2</v>
      </c>
      <c r="L73" s="194">
        <v>1299</v>
      </c>
      <c r="M73" s="176">
        <v>335</v>
      </c>
      <c r="N73" s="176">
        <v>305</v>
      </c>
      <c r="O73" s="176">
        <v>7.6</v>
      </c>
      <c r="P73" s="203">
        <v>2.2000000000000002</v>
      </c>
      <c r="Q73" s="207">
        <f>SUM(D73:P73)</f>
        <v>23570.400000000001</v>
      </c>
      <c r="R73" s="50"/>
      <c r="S73" s="58"/>
      <c r="T73" s="64"/>
    </row>
    <row r="74" spans="2:20" ht="15" customHeight="1">
      <c r="B74" s="407"/>
      <c r="C74" s="211" t="s">
        <v>117</v>
      </c>
      <c r="D74" s="214">
        <v>567.9</v>
      </c>
      <c r="E74" s="175">
        <v>98.1</v>
      </c>
      <c r="F74" s="175">
        <v>6024.2</v>
      </c>
      <c r="G74" s="175">
        <v>4964.7</v>
      </c>
      <c r="H74" s="175">
        <v>892</v>
      </c>
      <c r="I74" s="175">
        <v>180.6</v>
      </c>
      <c r="J74" s="175">
        <v>3371.9</v>
      </c>
      <c r="K74" s="189">
        <v>4287</v>
      </c>
      <c r="L74" s="194">
        <v>1457</v>
      </c>
      <c r="M74" s="176">
        <v>384</v>
      </c>
      <c r="N74" s="176">
        <v>236.1</v>
      </c>
      <c r="O74" s="176">
        <v>7.2</v>
      </c>
      <c r="P74" s="203">
        <v>2</v>
      </c>
      <c r="Q74" s="207">
        <f t="shared" si="8"/>
        <v>22472.7</v>
      </c>
      <c r="R74" s="50"/>
      <c r="S74" s="58"/>
      <c r="T74" s="64"/>
    </row>
    <row r="75" spans="2:20" ht="15" customHeight="1">
      <c r="B75" s="407"/>
      <c r="C75" s="212" t="s">
        <v>145</v>
      </c>
      <c r="D75" s="216"/>
      <c r="E75" s="217"/>
      <c r="F75" s="217"/>
      <c r="G75" s="217"/>
      <c r="H75" s="217"/>
      <c r="I75" s="217"/>
      <c r="J75" s="217"/>
      <c r="K75" s="218"/>
      <c r="L75" s="216"/>
      <c r="M75" s="217"/>
      <c r="N75" s="217"/>
      <c r="O75" s="217"/>
      <c r="P75" s="219"/>
      <c r="Q75" s="220"/>
      <c r="R75" s="50"/>
      <c r="S75" s="58"/>
      <c r="T75" s="64"/>
    </row>
    <row r="76" spans="2:20" ht="15" customHeight="1">
      <c r="B76" s="407"/>
      <c r="C76" s="212" t="s">
        <v>133</v>
      </c>
      <c r="D76" s="216"/>
      <c r="E76" s="217"/>
      <c r="F76" s="217"/>
      <c r="G76" s="217"/>
      <c r="H76" s="217"/>
      <c r="I76" s="217"/>
      <c r="J76" s="217"/>
      <c r="K76" s="218"/>
      <c r="L76" s="216"/>
      <c r="M76" s="217"/>
      <c r="N76" s="217"/>
      <c r="O76" s="217"/>
      <c r="P76" s="219"/>
      <c r="Q76" s="220"/>
      <c r="R76" s="50"/>
      <c r="S76" s="58"/>
    </row>
    <row r="77" spans="2:20" ht="15" customHeight="1" thickBot="1">
      <c r="B77" s="408"/>
      <c r="C77" s="213" t="s">
        <v>134</v>
      </c>
      <c r="D77" s="262"/>
      <c r="E77" s="263"/>
      <c r="F77" s="263"/>
      <c r="G77" s="263"/>
      <c r="H77" s="263"/>
      <c r="I77" s="263"/>
      <c r="J77" s="263"/>
      <c r="K77" s="264"/>
      <c r="L77" s="262"/>
      <c r="M77" s="263"/>
      <c r="N77" s="263"/>
      <c r="O77" s="263"/>
      <c r="P77" s="265"/>
      <c r="Q77" s="266"/>
      <c r="R77" s="50"/>
      <c r="S77" s="58"/>
    </row>
    <row r="78" spans="2:20" ht="15" customHeight="1">
      <c r="B78" s="409" t="s">
        <v>93</v>
      </c>
      <c r="C78" s="254" t="s">
        <v>143</v>
      </c>
      <c r="D78" s="255">
        <v>1550</v>
      </c>
      <c r="E78" s="256">
        <v>2300</v>
      </c>
      <c r="F78" s="256">
        <v>12000</v>
      </c>
      <c r="G78" s="256">
        <v>10500</v>
      </c>
      <c r="H78" s="256">
        <v>570</v>
      </c>
      <c r="I78" s="256">
        <v>970</v>
      </c>
      <c r="J78" s="256">
        <v>8800</v>
      </c>
      <c r="K78" s="257">
        <v>4500</v>
      </c>
      <c r="L78" s="258">
        <v>2300</v>
      </c>
      <c r="M78" s="259">
        <v>850</v>
      </c>
      <c r="N78" s="259">
        <v>550</v>
      </c>
      <c r="O78" s="259">
        <v>40</v>
      </c>
      <c r="P78" s="260">
        <v>0</v>
      </c>
      <c r="Q78" s="261">
        <f>SUM(D78:P78)</f>
        <v>44930</v>
      </c>
      <c r="R78" s="50"/>
      <c r="S78" s="58"/>
      <c r="T78" s="64"/>
    </row>
    <row r="79" spans="2:20" ht="15" customHeight="1">
      <c r="B79" s="407"/>
      <c r="C79" s="210" t="s">
        <v>144</v>
      </c>
      <c r="D79" s="214">
        <v>1600</v>
      </c>
      <c r="E79" s="175">
        <v>2150</v>
      </c>
      <c r="F79" s="175">
        <v>11140</v>
      </c>
      <c r="G79" s="175">
        <v>8070</v>
      </c>
      <c r="H79" s="175">
        <v>520</v>
      </c>
      <c r="I79" s="175">
        <v>890</v>
      </c>
      <c r="J79" s="175">
        <v>7700</v>
      </c>
      <c r="K79" s="189">
        <v>3010</v>
      </c>
      <c r="L79" s="194">
        <v>2235</v>
      </c>
      <c r="M79" s="176">
        <v>830</v>
      </c>
      <c r="N79" s="176">
        <v>590</v>
      </c>
      <c r="O79" s="176">
        <v>35</v>
      </c>
      <c r="P79" s="203">
        <v>0</v>
      </c>
      <c r="Q79" s="207">
        <f t="shared" ref="Q79:Q81" si="9">SUM(D79:P79)</f>
        <v>38770</v>
      </c>
      <c r="R79" s="50"/>
      <c r="S79" s="58"/>
      <c r="T79" s="64"/>
    </row>
    <row r="80" spans="2:20" ht="15" customHeight="1">
      <c r="B80" s="407"/>
      <c r="C80" s="211" t="s">
        <v>116</v>
      </c>
      <c r="D80" s="214">
        <v>1249</v>
      </c>
      <c r="E80" s="175">
        <v>1540</v>
      </c>
      <c r="F80" s="175">
        <v>9777</v>
      </c>
      <c r="G80" s="175">
        <v>8037</v>
      </c>
      <c r="H80" s="175">
        <v>483</v>
      </c>
      <c r="I80" s="175">
        <v>846</v>
      </c>
      <c r="J80" s="175">
        <v>5665</v>
      </c>
      <c r="K80" s="189">
        <v>3177</v>
      </c>
      <c r="L80" s="194">
        <v>2398</v>
      </c>
      <c r="M80" s="176">
        <v>846</v>
      </c>
      <c r="N80" s="176">
        <v>396</v>
      </c>
      <c r="O80" s="176">
        <v>22</v>
      </c>
      <c r="P80" s="203">
        <v>6.4</v>
      </c>
      <c r="Q80" s="207">
        <f>SUM(D80:P80)</f>
        <v>34442.400000000001</v>
      </c>
      <c r="R80" s="50"/>
      <c r="S80" s="58"/>
      <c r="T80" s="64"/>
    </row>
    <row r="81" spans="2:20" ht="15" customHeight="1">
      <c r="B81" s="407"/>
      <c r="C81" s="211" t="s">
        <v>117</v>
      </c>
      <c r="D81" s="214">
        <v>1326.5</v>
      </c>
      <c r="E81" s="175">
        <v>1592.5</v>
      </c>
      <c r="F81" s="175">
        <v>10514.5</v>
      </c>
      <c r="G81" s="175">
        <v>9876</v>
      </c>
      <c r="H81" s="175">
        <v>546.5</v>
      </c>
      <c r="I81" s="175">
        <v>947</v>
      </c>
      <c r="J81" s="175">
        <v>5945</v>
      </c>
      <c r="K81" s="189">
        <v>4172</v>
      </c>
      <c r="L81" s="194">
        <v>2318</v>
      </c>
      <c r="M81" s="176">
        <v>643</v>
      </c>
      <c r="N81" s="176">
        <v>306</v>
      </c>
      <c r="O81" s="176">
        <v>26</v>
      </c>
      <c r="P81" s="203">
        <v>3.2</v>
      </c>
      <c r="Q81" s="207">
        <f t="shared" si="9"/>
        <v>38216.199999999997</v>
      </c>
      <c r="R81" s="50"/>
      <c r="S81" s="58"/>
      <c r="T81" s="64"/>
    </row>
    <row r="82" spans="2:20" ht="15" customHeight="1">
      <c r="B82" s="407"/>
      <c r="C82" s="212" t="s">
        <v>145</v>
      </c>
      <c r="D82" s="195">
        <v>-3.125E-2</v>
      </c>
      <c r="E82" s="177">
        <v>6.9767441860465018E-2</v>
      </c>
      <c r="F82" s="177">
        <v>7.719928186714542E-2</v>
      </c>
      <c r="G82" s="177">
        <v>0.3011152416356877</v>
      </c>
      <c r="H82" s="177">
        <v>9.6153846153846256E-2</v>
      </c>
      <c r="I82" s="177">
        <v>8.98876404494382E-2</v>
      </c>
      <c r="J82" s="177">
        <v>0.14285714285714279</v>
      </c>
      <c r="K82" s="190">
        <v>0.49501661129568109</v>
      </c>
      <c r="L82" s="195">
        <v>2.9082774049216997E-2</v>
      </c>
      <c r="M82" s="177">
        <v>2.4096385542168752E-2</v>
      </c>
      <c r="N82" s="177">
        <v>-6.7796610169491567E-2</v>
      </c>
      <c r="O82" s="177">
        <v>0.14285714285714279</v>
      </c>
      <c r="P82" s="204">
        <v>0</v>
      </c>
      <c r="Q82" s="208">
        <f>Q78/Q79-1</f>
        <v>0.15888573639411918</v>
      </c>
      <c r="R82" s="50"/>
      <c r="S82" s="58"/>
      <c r="T82" s="64"/>
    </row>
    <row r="83" spans="2:20" ht="15" customHeight="1">
      <c r="B83" s="407"/>
      <c r="C83" s="212" t="s">
        <v>133</v>
      </c>
      <c r="D83" s="195">
        <v>0.24099279423538822</v>
      </c>
      <c r="E83" s="177">
        <v>0.49350649350649345</v>
      </c>
      <c r="F83" s="177">
        <v>0.22737035900583003</v>
      </c>
      <c r="G83" s="177">
        <v>0.30645763344531551</v>
      </c>
      <c r="H83" s="177">
        <v>0.18012422360248448</v>
      </c>
      <c r="I83" s="177">
        <v>0.14657210401891252</v>
      </c>
      <c r="J83" s="177">
        <v>0.55339805825242716</v>
      </c>
      <c r="K83" s="190">
        <v>0.41643059490084977</v>
      </c>
      <c r="L83" s="195">
        <v>-4.0867389491242689E-2</v>
      </c>
      <c r="M83" s="177">
        <v>4.7281323877068626E-3</v>
      </c>
      <c r="N83" s="177">
        <v>0.38888888888888884</v>
      </c>
      <c r="O83" s="177">
        <v>0.81818181818181812</v>
      </c>
      <c r="P83" s="204">
        <v>-1</v>
      </c>
      <c r="Q83" s="208">
        <f>Q78/Q80-1</f>
        <v>0.30449678303486394</v>
      </c>
      <c r="R83" s="50"/>
      <c r="S83" s="58"/>
    </row>
    <row r="84" spans="2:20" ht="15" customHeight="1" thickBot="1">
      <c r="B84" s="408"/>
      <c r="C84" s="213" t="s">
        <v>134</v>
      </c>
      <c r="D84" s="196">
        <v>0.16848850358085188</v>
      </c>
      <c r="E84" s="178">
        <v>0.44427001569858704</v>
      </c>
      <c r="F84" s="178">
        <v>0.14128108802130401</v>
      </c>
      <c r="G84" s="178">
        <v>6.3183475091129981E-2</v>
      </c>
      <c r="H84" s="178">
        <v>4.3000914913083221E-2</v>
      </c>
      <c r="I84" s="178">
        <v>2.428722280887019E-2</v>
      </c>
      <c r="J84" s="178">
        <v>0.48023549201009241</v>
      </c>
      <c r="K84" s="191">
        <v>7.8619367209971314E-2</v>
      </c>
      <c r="L84" s="196">
        <v>-7.7653149266608823E-3</v>
      </c>
      <c r="M84" s="178">
        <v>0.32192846034214617</v>
      </c>
      <c r="N84" s="178">
        <v>0.79738562091503273</v>
      </c>
      <c r="O84" s="178">
        <v>0.53846153846153855</v>
      </c>
      <c r="P84" s="205">
        <v>-1</v>
      </c>
      <c r="Q84" s="209">
        <f>Q78/Q81-1</f>
        <v>0.1756794239092323</v>
      </c>
      <c r="R84" s="81"/>
      <c r="S84" s="58"/>
    </row>
    <row r="85" spans="2:20" ht="14.25" customHeight="1">
      <c r="B85" s="409" t="s">
        <v>84</v>
      </c>
      <c r="C85" s="254" t="s">
        <v>143</v>
      </c>
      <c r="D85" s="320">
        <v>0</v>
      </c>
      <c r="E85" s="321">
        <v>0</v>
      </c>
      <c r="F85" s="321">
        <v>0</v>
      </c>
      <c r="G85" s="321">
        <v>0</v>
      </c>
      <c r="H85" s="321">
        <v>0</v>
      </c>
      <c r="I85" s="321">
        <v>0</v>
      </c>
      <c r="J85" s="321">
        <v>0</v>
      </c>
      <c r="K85" s="322">
        <v>0</v>
      </c>
      <c r="L85" s="320">
        <v>0</v>
      </c>
      <c r="M85" s="321">
        <v>0</v>
      </c>
      <c r="N85" s="321">
        <v>0</v>
      </c>
      <c r="O85" s="321">
        <v>0</v>
      </c>
      <c r="P85" s="323">
        <v>0</v>
      </c>
      <c r="Q85" s="324">
        <f>SUM(D85:P85)</f>
        <v>0</v>
      </c>
      <c r="R85" s="81"/>
      <c r="S85" s="58"/>
      <c r="T85" s="64"/>
    </row>
    <row r="86" spans="2:20" ht="15" customHeight="1">
      <c r="B86" s="407"/>
      <c r="C86" s="210" t="s">
        <v>144</v>
      </c>
      <c r="D86" s="214">
        <v>4160</v>
      </c>
      <c r="E86" s="175">
        <v>670</v>
      </c>
      <c r="F86" s="175">
        <v>42960</v>
      </c>
      <c r="G86" s="175">
        <v>62150</v>
      </c>
      <c r="H86" s="175">
        <v>2720</v>
      </c>
      <c r="I86" s="175">
        <v>2760</v>
      </c>
      <c r="J86" s="175">
        <v>22670</v>
      </c>
      <c r="K86" s="189">
        <v>21320</v>
      </c>
      <c r="L86" s="194">
        <v>16460</v>
      </c>
      <c r="M86" s="176">
        <v>1980</v>
      </c>
      <c r="N86" s="176">
        <v>440</v>
      </c>
      <c r="O86" s="176">
        <v>10</v>
      </c>
      <c r="P86" s="203">
        <v>10</v>
      </c>
      <c r="Q86" s="207">
        <f t="shared" ref="Q86:Q88" si="10">SUM(D86:P86)</f>
        <v>178310</v>
      </c>
      <c r="R86" s="50"/>
      <c r="S86" s="58"/>
      <c r="T86" s="64"/>
    </row>
    <row r="87" spans="2:20" ht="15" customHeight="1">
      <c r="B87" s="407"/>
      <c r="C87" s="211" t="s">
        <v>116</v>
      </c>
      <c r="D87" s="214">
        <v>4174</v>
      </c>
      <c r="E87" s="175">
        <v>678</v>
      </c>
      <c r="F87" s="175">
        <v>46381</v>
      </c>
      <c r="G87" s="175">
        <v>64419</v>
      </c>
      <c r="H87" s="175">
        <v>3075</v>
      </c>
      <c r="I87" s="175">
        <v>4013</v>
      </c>
      <c r="J87" s="175">
        <v>24116</v>
      </c>
      <c r="K87" s="189">
        <v>23619</v>
      </c>
      <c r="L87" s="194">
        <v>17110</v>
      </c>
      <c r="M87" s="176">
        <v>2026</v>
      </c>
      <c r="N87" s="176">
        <v>584</v>
      </c>
      <c r="O87" s="176">
        <v>7.4</v>
      </c>
      <c r="P87" s="203">
        <v>35</v>
      </c>
      <c r="Q87" s="207">
        <f t="shared" si="10"/>
        <v>190237.4</v>
      </c>
      <c r="R87" s="50"/>
      <c r="S87" s="58"/>
      <c r="T87" s="64"/>
    </row>
    <row r="88" spans="2:20" ht="15" customHeight="1">
      <c r="B88" s="407"/>
      <c r="C88" s="211" t="s">
        <v>117</v>
      </c>
      <c r="D88" s="214">
        <v>4331</v>
      </c>
      <c r="E88" s="175">
        <v>514</v>
      </c>
      <c r="F88" s="175">
        <v>46898</v>
      </c>
      <c r="G88" s="175">
        <v>64194</v>
      </c>
      <c r="H88" s="175">
        <v>3210</v>
      </c>
      <c r="I88" s="175">
        <v>3649.5</v>
      </c>
      <c r="J88" s="175">
        <v>24133</v>
      </c>
      <c r="K88" s="189">
        <v>24662</v>
      </c>
      <c r="L88" s="194">
        <v>18257</v>
      </c>
      <c r="M88" s="176">
        <v>2699.5</v>
      </c>
      <c r="N88" s="176">
        <v>567</v>
      </c>
      <c r="O88" s="176">
        <v>17.7</v>
      </c>
      <c r="P88" s="203">
        <v>29.5</v>
      </c>
      <c r="Q88" s="207">
        <f t="shared" si="10"/>
        <v>193162.2</v>
      </c>
      <c r="R88" s="50"/>
      <c r="S88" s="58"/>
      <c r="T88" s="64"/>
    </row>
    <row r="89" spans="2:20" ht="15" customHeight="1">
      <c r="B89" s="407"/>
      <c r="C89" s="212" t="s">
        <v>145</v>
      </c>
      <c r="D89" s="216"/>
      <c r="E89" s="217"/>
      <c r="F89" s="217"/>
      <c r="G89" s="217"/>
      <c r="H89" s="217"/>
      <c r="I89" s="217"/>
      <c r="J89" s="217"/>
      <c r="K89" s="218"/>
      <c r="L89" s="216"/>
      <c r="M89" s="217"/>
      <c r="N89" s="217"/>
      <c r="O89" s="217"/>
      <c r="P89" s="219"/>
      <c r="Q89" s="220"/>
      <c r="R89" s="50"/>
      <c r="S89" s="58"/>
      <c r="T89" s="64"/>
    </row>
    <row r="90" spans="2:20" ht="15" customHeight="1">
      <c r="B90" s="407"/>
      <c r="C90" s="212" t="s">
        <v>133</v>
      </c>
      <c r="D90" s="216"/>
      <c r="E90" s="217"/>
      <c r="F90" s="217"/>
      <c r="G90" s="217"/>
      <c r="H90" s="217"/>
      <c r="I90" s="217"/>
      <c r="J90" s="217"/>
      <c r="K90" s="218"/>
      <c r="L90" s="216"/>
      <c r="M90" s="217"/>
      <c r="N90" s="217"/>
      <c r="O90" s="217"/>
      <c r="P90" s="219"/>
      <c r="Q90" s="220"/>
      <c r="R90" s="50"/>
      <c r="S90" s="58"/>
    </row>
    <row r="91" spans="2:20" ht="15" customHeight="1" thickBot="1">
      <c r="B91" s="408"/>
      <c r="C91" s="213" t="s">
        <v>134</v>
      </c>
      <c r="D91" s="262"/>
      <c r="E91" s="263"/>
      <c r="F91" s="263"/>
      <c r="G91" s="263"/>
      <c r="H91" s="263"/>
      <c r="I91" s="263"/>
      <c r="J91" s="263"/>
      <c r="K91" s="264"/>
      <c r="L91" s="262"/>
      <c r="M91" s="263"/>
      <c r="N91" s="263"/>
      <c r="O91" s="263"/>
      <c r="P91" s="265"/>
      <c r="Q91" s="266"/>
      <c r="R91" s="82"/>
      <c r="S91" s="58"/>
    </row>
    <row r="92" spans="2:20" ht="15" customHeight="1">
      <c r="B92" s="409" t="s">
        <v>85</v>
      </c>
      <c r="C92" s="254" t="s">
        <v>143</v>
      </c>
      <c r="D92" s="320">
        <v>0</v>
      </c>
      <c r="E92" s="321">
        <v>0</v>
      </c>
      <c r="F92" s="321">
        <v>0</v>
      </c>
      <c r="G92" s="321">
        <v>0</v>
      </c>
      <c r="H92" s="321">
        <v>0</v>
      </c>
      <c r="I92" s="321">
        <v>0</v>
      </c>
      <c r="J92" s="321">
        <v>0</v>
      </c>
      <c r="K92" s="322">
        <v>0</v>
      </c>
      <c r="L92" s="320">
        <v>0</v>
      </c>
      <c r="M92" s="321">
        <v>0</v>
      </c>
      <c r="N92" s="321">
        <v>0</v>
      </c>
      <c r="O92" s="321">
        <v>0</v>
      </c>
      <c r="P92" s="323">
        <v>0</v>
      </c>
      <c r="Q92" s="324">
        <f>SUM(D92:P92)</f>
        <v>0</v>
      </c>
      <c r="R92" s="81"/>
      <c r="S92" s="58"/>
      <c r="T92" s="64"/>
    </row>
    <row r="93" spans="2:20" ht="15" customHeight="1">
      <c r="B93" s="407"/>
      <c r="C93" s="210" t="s">
        <v>144</v>
      </c>
      <c r="D93" s="214">
        <v>1090</v>
      </c>
      <c r="E93" s="175">
        <v>60</v>
      </c>
      <c r="F93" s="175">
        <v>5230</v>
      </c>
      <c r="G93" s="175">
        <v>16990</v>
      </c>
      <c r="H93" s="175">
        <v>380</v>
      </c>
      <c r="I93" s="175">
        <v>4280</v>
      </c>
      <c r="J93" s="175">
        <v>1730</v>
      </c>
      <c r="K93" s="189">
        <v>2330</v>
      </c>
      <c r="L93" s="194">
        <v>1280</v>
      </c>
      <c r="M93" s="176">
        <v>25</v>
      </c>
      <c r="N93" s="176">
        <v>3</v>
      </c>
      <c r="O93" s="176">
        <v>0</v>
      </c>
      <c r="P93" s="203">
        <v>0</v>
      </c>
      <c r="Q93" s="207">
        <f t="shared" ref="Q93:Q95" si="11">SUM(D93:P93)</f>
        <v>33398</v>
      </c>
      <c r="R93" s="81"/>
      <c r="S93" s="58"/>
      <c r="T93" s="64"/>
    </row>
    <row r="94" spans="2:20" ht="15" customHeight="1">
      <c r="B94" s="407"/>
      <c r="C94" s="211" t="s">
        <v>116</v>
      </c>
      <c r="D94" s="214">
        <v>942</v>
      </c>
      <c r="E94" s="175">
        <v>68</v>
      </c>
      <c r="F94" s="175">
        <v>7366</v>
      </c>
      <c r="G94" s="175">
        <v>24081</v>
      </c>
      <c r="H94" s="175">
        <v>519</v>
      </c>
      <c r="I94" s="175">
        <v>4658</v>
      </c>
      <c r="J94" s="175">
        <v>2508</v>
      </c>
      <c r="K94" s="189">
        <v>3742</v>
      </c>
      <c r="L94" s="194">
        <v>1248</v>
      </c>
      <c r="M94" s="176">
        <v>17.399999999999999</v>
      </c>
      <c r="N94" s="176">
        <v>12</v>
      </c>
      <c r="O94" s="176">
        <v>0</v>
      </c>
      <c r="P94" s="203">
        <v>0</v>
      </c>
      <c r="Q94" s="207">
        <f>SUM(D94:P94)</f>
        <v>45161.4</v>
      </c>
      <c r="R94" s="81"/>
      <c r="S94" s="58"/>
      <c r="T94" s="64"/>
    </row>
    <row r="95" spans="2:20" ht="15" customHeight="1">
      <c r="B95" s="407"/>
      <c r="C95" s="211" t="s">
        <v>117</v>
      </c>
      <c r="D95" s="214">
        <v>1016</v>
      </c>
      <c r="E95" s="175">
        <v>70.900000000000006</v>
      </c>
      <c r="F95" s="175">
        <v>9348.5</v>
      </c>
      <c r="G95" s="175">
        <v>25170.799999999999</v>
      </c>
      <c r="H95" s="175">
        <v>621.5</v>
      </c>
      <c r="I95" s="175">
        <v>4387</v>
      </c>
      <c r="J95" s="175">
        <v>3498.5</v>
      </c>
      <c r="K95" s="189">
        <v>5210.5</v>
      </c>
      <c r="L95" s="194">
        <v>1185.5</v>
      </c>
      <c r="M95" s="176">
        <v>44.7</v>
      </c>
      <c r="N95" s="176">
        <v>15.5</v>
      </c>
      <c r="O95" s="176">
        <v>0</v>
      </c>
      <c r="P95" s="203">
        <v>4</v>
      </c>
      <c r="Q95" s="207">
        <f t="shared" si="11"/>
        <v>50573.399999999994</v>
      </c>
      <c r="R95" s="81"/>
      <c r="S95" s="58"/>
      <c r="T95" s="64"/>
    </row>
    <row r="96" spans="2:20" ht="15" customHeight="1">
      <c r="B96" s="407"/>
      <c r="C96" s="212" t="s">
        <v>145</v>
      </c>
      <c r="D96" s="216"/>
      <c r="E96" s="217"/>
      <c r="F96" s="217"/>
      <c r="G96" s="217"/>
      <c r="H96" s="217"/>
      <c r="I96" s="217"/>
      <c r="J96" s="217"/>
      <c r="K96" s="218"/>
      <c r="L96" s="216"/>
      <c r="M96" s="217"/>
      <c r="N96" s="217"/>
      <c r="O96" s="217"/>
      <c r="P96" s="219"/>
      <c r="Q96" s="220"/>
      <c r="R96" s="50"/>
      <c r="S96" s="58"/>
      <c r="T96" s="64"/>
    </row>
    <row r="97" spans="2:19" ht="15" customHeight="1">
      <c r="B97" s="407"/>
      <c r="C97" s="212" t="s">
        <v>133</v>
      </c>
      <c r="D97" s="216"/>
      <c r="E97" s="217"/>
      <c r="F97" s="217"/>
      <c r="G97" s="217"/>
      <c r="H97" s="217"/>
      <c r="I97" s="217"/>
      <c r="J97" s="217"/>
      <c r="K97" s="218"/>
      <c r="L97" s="216"/>
      <c r="M97" s="217"/>
      <c r="N97" s="217"/>
      <c r="O97" s="217"/>
      <c r="P97" s="219"/>
      <c r="Q97" s="220"/>
      <c r="R97" s="50"/>
      <c r="S97" s="58"/>
    </row>
    <row r="98" spans="2:19" ht="15" customHeight="1" thickBot="1">
      <c r="B98" s="410"/>
      <c r="C98" s="213" t="s">
        <v>134</v>
      </c>
      <c r="D98" s="262"/>
      <c r="E98" s="263"/>
      <c r="F98" s="263"/>
      <c r="G98" s="263"/>
      <c r="H98" s="263"/>
      <c r="I98" s="263"/>
      <c r="J98" s="263"/>
      <c r="K98" s="264"/>
      <c r="L98" s="262"/>
      <c r="M98" s="263"/>
      <c r="N98" s="263"/>
      <c r="O98" s="263"/>
      <c r="P98" s="265"/>
      <c r="Q98" s="266"/>
      <c r="R98" s="50"/>
      <c r="S98" s="58"/>
    </row>
    <row r="99" spans="2:19" ht="16.5" customHeight="1">
      <c r="B99" s="41" t="s">
        <v>146</v>
      </c>
      <c r="C99" s="36"/>
      <c r="D99" s="37"/>
      <c r="E99" s="37"/>
      <c r="F99" s="37"/>
      <c r="G99" s="37"/>
      <c r="H99" s="37"/>
      <c r="I99" s="37"/>
      <c r="J99" s="37"/>
      <c r="K99" s="37"/>
      <c r="L99" s="38"/>
      <c r="M99" s="38"/>
      <c r="N99" s="38"/>
      <c r="O99" s="38"/>
      <c r="P99" s="38"/>
      <c r="Q99" s="86"/>
      <c r="S99" s="58"/>
    </row>
    <row r="100" spans="2:19" ht="15" customHeight="1">
      <c r="B100" s="41" t="s">
        <v>139</v>
      </c>
      <c r="S100" s="58"/>
    </row>
    <row r="101" spans="2:19" ht="13.5" customHeight="1">
      <c r="B101" s="40"/>
      <c r="S101" s="58"/>
    </row>
    <row r="102" spans="2:19" ht="15" customHeight="1">
      <c r="B102" s="41"/>
      <c r="Q102" s="87"/>
      <c r="S102" s="58"/>
    </row>
    <row r="103" spans="2:19" ht="13.5" customHeight="1">
      <c r="B103" s="41"/>
      <c r="C103" s="41"/>
      <c r="S103" s="58"/>
    </row>
    <row r="104" spans="2:19" ht="15" customHeight="1">
      <c r="S104" s="58"/>
    </row>
    <row r="105" spans="2:19" ht="13.5" customHeight="1">
      <c r="S105" s="58"/>
    </row>
    <row r="106" spans="2:19" ht="13.5" customHeight="1">
      <c r="S106" s="58"/>
    </row>
    <row r="107" spans="2:19" ht="13.5" customHeight="1">
      <c r="S107" s="58"/>
    </row>
    <row r="108" spans="2:19" ht="13.5" customHeight="1">
      <c r="S108" s="58"/>
    </row>
    <row r="109" spans="2:19" ht="13.5" customHeight="1">
      <c r="S109" s="58"/>
    </row>
    <row r="110" spans="2:19" ht="14.25" customHeight="1">
      <c r="S110" s="58"/>
    </row>
    <row r="111" spans="2:19" ht="19.5" customHeight="1">
      <c r="S111" s="58"/>
    </row>
    <row r="112" spans="2:19">
      <c r="S112" s="58"/>
    </row>
    <row r="113" spans="19:19">
      <c r="S113" s="58"/>
    </row>
    <row r="114" spans="19:19">
      <c r="S114" s="58"/>
    </row>
    <row r="115" spans="19:19">
      <c r="S115" s="58"/>
    </row>
    <row r="116" spans="19:19">
      <c r="S116" s="58"/>
    </row>
    <row r="117" spans="19:19">
      <c r="S117" s="58"/>
    </row>
    <row r="118" spans="19:19">
      <c r="S118" s="58"/>
    </row>
    <row r="119" spans="19:19">
      <c r="S119" s="58"/>
    </row>
    <row r="120" spans="19:19">
      <c r="S120" s="58"/>
    </row>
    <row r="121" spans="19:19">
      <c r="S121" s="58"/>
    </row>
    <row r="122" spans="19:19" ht="13.35" customHeight="1">
      <c r="S122" s="58"/>
    </row>
    <row r="123" spans="19:19">
      <c r="S123" s="58"/>
    </row>
    <row r="124" spans="19:19">
      <c r="S124" s="58"/>
    </row>
    <row r="125" spans="19:19">
      <c r="S125" s="58"/>
    </row>
    <row r="126" spans="19:19">
      <c r="S126" s="58"/>
    </row>
    <row r="127" spans="19:19">
      <c r="S127" s="58"/>
    </row>
    <row r="128" spans="19:19">
      <c r="S128" s="58"/>
    </row>
    <row r="129" spans="19:19">
      <c r="S129" s="58"/>
    </row>
    <row r="130" spans="19:19">
      <c r="S130" s="58"/>
    </row>
    <row r="131" spans="19:19">
      <c r="S131" s="58"/>
    </row>
    <row r="132" spans="19:19">
      <c r="S132" s="58"/>
    </row>
    <row r="133" spans="19:19">
      <c r="S133" s="58"/>
    </row>
    <row r="134" spans="19:19">
      <c r="S134" s="58"/>
    </row>
    <row r="135" spans="19:19">
      <c r="S135" s="58"/>
    </row>
    <row r="136" spans="19:19">
      <c r="S136" s="58"/>
    </row>
    <row r="137" spans="19:19">
      <c r="S137" s="58"/>
    </row>
    <row r="138" spans="19:19">
      <c r="S138" s="58"/>
    </row>
    <row r="139" spans="19:19">
      <c r="S139" s="58"/>
    </row>
  </sheetData>
  <sheetProtection selectLockedCells="1" selectUnlockedCells="1"/>
  <mergeCells count="13">
    <mergeCell ref="B92:B98"/>
    <mergeCell ref="B43:B49"/>
    <mergeCell ref="B50:B56"/>
    <mergeCell ref="B64:B70"/>
    <mergeCell ref="B71:B77"/>
    <mergeCell ref="B78:B84"/>
    <mergeCell ref="B85:B91"/>
    <mergeCell ref="B57:B63"/>
    <mergeCell ref="A1:M1"/>
    <mergeCell ref="B15:B21"/>
    <mergeCell ref="B22:B28"/>
    <mergeCell ref="B29:B35"/>
    <mergeCell ref="B36:B42"/>
  </mergeCells>
  <hyperlinks>
    <hyperlink ref="T1" location="'Sommaire&amp;Méthodo'!A1" display="Retour Sommaire" xr:uid="{00000000-0004-0000-0300-000000000000}"/>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2A544-FFD1-477A-85C0-BF28CF186FB6}">
  <dimension ref="A1:AA72"/>
  <sheetViews>
    <sheetView showGridLines="0" topLeftCell="A28" zoomScale="98" zoomScaleNormal="98" workbookViewId="0">
      <selection activeCell="F54" sqref="F54:F57"/>
    </sheetView>
  </sheetViews>
  <sheetFormatPr baseColWidth="10" defaultColWidth="11" defaultRowHeight="16.8"/>
  <cols>
    <col min="1" max="1" width="11.44140625" style="346" customWidth="1"/>
    <col min="2" max="2" width="10.44140625" style="346" customWidth="1"/>
    <col min="3" max="4" width="11.21875" style="346" customWidth="1"/>
    <col min="5" max="5" width="10.77734375" style="346" customWidth="1"/>
    <col min="6" max="6" width="13.21875" style="26" customWidth="1"/>
    <col min="7" max="10" width="11" style="26" customWidth="1"/>
    <col min="11" max="11" width="12" style="26" customWidth="1"/>
    <col min="12" max="13" width="11.44140625" style="26" customWidth="1"/>
    <col min="14" max="16384" width="11" style="26"/>
  </cols>
  <sheetData>
    <row r="1" spans="1:27">
      <c r="R1" s="174" t="s">
        <v>112</v>
      </c>
    </row>
    <row r="6" spans="1:27" s="349" customFormat="1" ht="19.2">
      <c r="A6" s="347"/>
      <c r="B6" s="347"/>
      <c r="C6" s="348"/>
      <c r="D6" s="348"/>
      <c r="E6" s="348"/>
    </row>
    <row r="7" spans="1:27" s="349" customFormat="1" ht="19.2">
      <c r="A7" s="347" t="s">
        <v>52</v>
      </c>
      <c r="B7" s="347"/>
      <c r="C7" s="348"/>
      <c r="D7" s="348"/>
      <c r="E7" s="348"/>
    </row>
    <row r="9" spans="1:27" s="350" customFormat="1" ht="19.2">
      <c r="A9" s="411" t="s">
        <v>53</v>
      </c>
      <c r="B9" s="411"/>
      <c r="C9" s="411"/>
      <c r="D9" s="411"/>
      <c r="E9" s="411"/>
      <c r="F9" s="411"/>
      <c r="H9" s="85"/>
    </row>
    <row r="10" spans="1:27" s="350" customFormat="1" ht="12.75" customHeight="1" thickBot="1">
      <c r="A10" s="351"/>
      <c r="B10" s="351"/>
      <c r="C10" s="351"/>
      <c r="D10" s="351"/>
      <c r="E10" s="351"/>
    </row>
    <row r="11" spans="1:27" s="350" customFormat="1" ht="31.5" customHeight="1" thickTop="1" thickBot="1">
      <c r="A11" s="352" t="s">
        <v>66</v>
      </c>
      <c r="B11" s="337" t="s">
        <v>154</v>
      </c>
      <c r="C11" s="338" t="s">
        <v>94</v>
      </c>
      <c r="D11" s="338" t="s">
        <v>155</v>
      </c>
      <c r="E11" s="339" t="s">
        <v>156</v>
      </c>
      <c r="F11" s="353"/>
      <c r="G11" s="353"/>
      <c r="H11" s="353"/>
      <c r="I11" s="353"/>
      <c r="J11" s="353"/>
      <c r="K11" s="353"/>
    </row>
    <row r="12" spans="1:27" s="350" customFormat="1" ht="13.2" thickTop="1">
      <c r="A12" s="354" t="s">
        <v>54</v>
      </c>
      <c r="B12" s="355">
        <v>238.41756073781295</v>
      </c>
      <c r="C12" s="355">
        <v>219.18181818181819</v>
      </c>
      <c r="D12" s="355">
        <v>196.46</v>
      </c>
      <c r="E12" s="356">
        <f t="shared" ref="E12:E20" si="0">D12/C12-1</f>
        <v>-0.10366652841144752</v>
      </c>
      <c r="F12" s="357"/>
      <c r="G12" s="358"/>
      <c r="H12" s="358"/>
      <c r="I12" s="358"/>
      <c r="J12" s="358"/>
      <c r="K12" s="358"/>
      <c r="L12" s="358"/>
      <c r="M12" s="358"/>
    </row>
    <row r="13" spans="1:27" s="350" customFormat="1" ht="12.6">
      <c r="A13" s="359" t="s">
        <v>55</v>
      </c>
      <c r="B13" s="360">
        <v>238.2852538163591</v>
      </c>
      <c r="C13" s="360">
        <v>208.43000000000004</v>
      </c>
      <c r="D13" s="360">
        <v>195.29</v>
      </c>
      <c r="E13" s="361">
        <f t="shared" si="0"/>
        <v>-6.304274816485167E-2</v>
      </c>
      <c r="F13" s="357"/>
      <c r="G13" s="358"/>
      <c r="H13" s="358"/>
      <c r="I13" s="358"/>
      <c r="J13" s="358"/>
      <c r="K13" s="358"/>
      <c r="L13" s="358"/>
      <c r="M13" s="358"/>
    </row>
    <row r="14" spans="1:27" s="350" customFormat="1" ht="12.6">
      <c r="A14" s="359" t="s">
        <v>56</v>
      </c>
      <c r="B14" s="360">
        <v>242.58406320346324</v>
      </c>
      <c r="C14" s="360">
        <v>214.64380952380955</v>
      </c>
      <c r="D14" s="362">
        <v>188.23</v>
      </c>
      <c r="E14" s="361">
        <f t="shared" si="0"/>
        <v>-0.12305879951725129</v>
      </c>
      <c r="F14" s="357"/>
      <c r="G14" s="358"/>
      <c r="H14" s="358"/>
      <c r="I14" s="358"/>
      <c r="J14" s="358"/>
      <c r="K14" s="358"/>
      <c r="L14" s="358"/>
      <c r="M14" s="358"/>
      <c r="P14" s="363"/>
      <c r="Q14" s="363"/>
      <c r="R14" s="363"/>
      <c r="S14" s="363"/>
      <c r="T14" s="363"/>
      <c r="U14" s="363"/>
      <c r="V14" s="363"/>
      <c r="W14" s="363"/>
      <c r="X14" s="363"/>
      <c r="Y14" s="363"/>
      <c r="Z14" s="363"/>
      <c r="AA14" s="363"/>
    </row>
    <row r="15" spans="1:27" s="350" customFormat="1" ht="12.6">
      <c r="A15" s="359" t="s">
        <v>57</v>
      </c>
      <c r="B15" s="360">
        <v>253.78057759103643</v>
      </c>
      <c r="C15" s="360">
        <v>223.77500000000001</v>
      </c>
      <c r="D15" s="360">
        <v>187.63</v>
      </c>
      <c r="E15" s="361">
        <f t="shared" si="0"/>
        <v>-0.16152385208356612</v>
      </c>
      <c r="F15" s="364"/>
      <c r="G15" s="358"/>
      <c r="H15" s="358"/>
      <c r="I15" s="358"/>
      <c r="J15" s="358"/>
      <c r="K15" s="358"/>
      <c r="L15" s="358"/>
      <c r="M15" s="358"/>
    </row>
    <row r="16" spans="1:27" s="350" customFormat="1" ht="12.6">
      <c r="A16" s="359" t="s">
        <v>58</v>
      </c>
      <c r="B16" s="360">
        <v>252.75763157894738</v>
      </c>
      <c r="C16" s="360">
        <v>217.42500000000001</v>
      </c>
      <c r="D16" s="360">
        <v>189.3</v>
      </c>
      <c r="E16" s="361">
        <f t="shared" si="0"/>
        <v>-0.12935494998275265</v>
      </c>
      <c r="F16" s="357"/>
      <c r="G16" s="358"/>
      <c r="H16" s="358"/>
      <c r="I16" s="358"/>
      <c r="J16" s="358"/>
      <c r="K16" s="358"/>
      <c r="L16" s="358"/>
      <c r="M16" s="358"/>
    </row>
    <row r="17" spans="1:27" s="350" customFormat="1" ht="12.6">
      <c r="A17" s="359" t="s">
        <v>59</v>
      </c>
      <c r="B17" s="360">
        <v>246.96109502262442</v>
      </c>
      <c r="C17" s="360">
        <v>225.55</v>
      </c>
      <c r="D17" s="360">
        <v>185.95</v>
      </c>
      <c r="E17" s="361">
        <f t="shared" si="0"/>
        <v>-0.1755708268676569</v>
      </c>
      <c r="F17" s="364"/>
      <c r="G17" s="358"/>
      <c r="H17" s="358"/>
      <c r="I17" s="358"/>
      <c r="J17" s="358"/>
      <c r="K17" s="358"/>
      <c r="L17" s="358"/>
      <c r="M17" s="358"/>
    </row>
    <row r="18" spans="1:27" s="350" customFormat="1" ht="13.05" customHeight="1">
      <c r="A18" s="359" t="s">
        <v>60</v>
      </c>
      <c r="B18" s="360">
        <v>244.57358450046686</v>
      </c>
      <c r="C18" s="360">
        <v>224.35888888888891</v>
      </c>
      <c r="D18" s="360">
        <v>187.57</v>
      </c>
      <c r="E18" s="361">
        <f t="shared" si="0"/>
        <v>-0.16397339579938897</v>
      </c>
      <c r="F18" s="364"/>
      <c r="G18" s="358"/>
      <c r="H18" s="358"/>
      <c r="I18" s="358"/>
      <c r="J18" s="358"/>
      <c r="K18" s="358"/>
      <c r="L18" s="358"/>
      <c r="M18" s="358"/>
    </row>
    <row r="19" spans="1:27" s="350" customFormat="1" ht="13.05" customHeight="1">
      <c r="A19" s="359" t="s">
        <v>61</v>
      </c>
      <c r="B19" s="360">
        <v>240.87298421052628</v>
      </c>
      <c r="C19" s="360">
        <v>224.84299999999993</v>
      </c>
      <c r="D19" s="360">
        <v>188.75</v>
      </c>
      <c r="E19" s="361">
        <f t="shared" si="0"/>
        <v>-0.16052534435139165</v>
      </c>
      <c r="F19" s="364"/>
      <c r="G19" s="358"/>
      <c r="H19" s="358"/>
      <c r="I19" s="358"/>
      <c r="J19" s="358"/>
      <c r="K19" s="358"/>
      <c r="L19" s="358"/>
      <c r="M19" s="358"/>
    </row>
    <row r="20" spans="1:27" s="350" customFormat="1" ht="13.05" customHeight="1">
      <c r="A20" s="359" t="s">
        <v>62</v>
      </c>
      <c r="B20" s="360">
        <v>251.50572408026756</v>
      </c>
      <c r="C20" s="360">
        <v>215.52500000000003</v>
      </c>
      <c r="D20" s="360">
        <v>197</v>
      </c>
      <c r="E20" s="361">
        <f t="shared" si="0"/>
        <v>-8.5952905695395154E-2</v>
      </c>
      <c r="F20" s="364"/>
      <c r="G20" s="358"/>
      <c r="H20" s="358"/>
      <c r="I20" s="358"/>
      <c r="J20" s="358"/>
      <c r="K20" s="358"/>
      <c r="L20" s="358"/>
      <c r="M20" s="357"/>
    </row>
    <row r="21" spans="1:27" s="350" customFormat="1" ht="13.05" customHeight="1">
      <c r="A21" s="359" t="s">
        <v>63</v>
      </c>
      <c r="B21" s="360">
        <v>248.99460401002506</v>
      </c>
      <c r="C21" s="360">
        <v>206.25078947368422</v>
      </c>
      <c r="D21" s="360"/>
      <c r="E21" s="361"/>
      <c r="F21" s="358"/>
      <c r="G21" s="358"/>
      <c r="H21" s="358"/>
      <c r="I21" s="358"/>
      <c r="J21" s="358"/>
      <c r="K21" s="358"/>
      <c r="L21" s="358"/>
      <c r="M21" s="358"/>
      <c r="P21" s="365"/>
      <c r="Q21" s="365"/>
      <c r="R21" s="365"/>
      <c r="S21" s="365"/>
      <c r="T21" s="365"/>
      <c r="U21" s="365"/>
      <c r="V21" s="365"/>
      <c r="W21" s="365"/>
      <c r="X21" s="365"/>
      <c r="Y21" s="365"/>
      <c r="Z21" s="365"/>
      <c r="AA21" s="365"/>
    </row>
    <row r="22" spans="1:27" s="350" customFormat="1" ht="13.05" customHeight="1">
      <c r="A22" s="359" t="s">
        <v>64</v>
      </c>
      <c r="B22" s="360">
        <v>253.65218295739351</v>
      </c>
      <c r="C22" s="360">
        <v>192.38444444444445</v>
      </c>
      <c r="D22" s="360"/>
      <c r="E22" s="361"/>
      <c r="F22" s="357"/>
      <c r="G22" s="358"/>
      <c r="H22" s="358"/>
      <c r="I22" s="358"/>
      <c r="J22" s="358"/>
      <c r="K22" s="358"/>
      <c r="L22" s="358"/>
      <c r="M22" s="358"/>
    </row>
    <row r="23" spans="1:27" s="350" customFormat="1" ht="13.05" customHeight="1" thickBot="1">
      <c r="A23" s="366" t="s">
        <v>65</v>
      </c>
      <c r="B23" s="367">
        <v>249.53438585825251</v>
      </c>
      <c r="C23" s="367">
        <v>194.76444444444445</v>
      </c>
      <c r="D23" s="367"/>
      <c r="E23" s="367"/>
      <c r="F23" s="358"/>
      <c r="G23" s="358"/>
      <c r="H23" s="358"/>
      <c r="I23" s="358"/>
      <c r="J23" s="358"/>
      <c r="K23" s="358"/>
      <c r="L23" s="358"/>
      <c r="M23" s="358"/>
    </row>
    <row r="24" spans="1:27" ht="17.399999999999999" thickTop="1">
      <c r="A24" s="368" t="s">
        <v>95</v>
      </c>
      <c r="B24" s="369"/>
      <c r="C24" s="368"/>
      <c r="D24" s="368"/>
      <c r="E24" s="368"/>
      <c r="F24" s="370"/>
      <c r="G24" s="371"/>
      <c r="H24" s="371"/>
      <c r="I24" s="371"/>
      <c r="J24" s="371"/>
      <c r="K24" s="371"/>
      <c r="P24" s="365"/>
      <c r="Q24" s="372"/>
      <c r="R24" s="365"/>
      <c r="S24" s="365"/>
      <c r="T24" s="365"/>
      <c r="U24" s="365"/>
      <c r="V24" s="365"/>
      <c r="W24" s="365"/>
      <c r="X24" s="365"/>
      <c r="Y24" s="365"/>
      <c r="Z24" s="365"/>
      <c r="AA24" s="365"/>
    </row>
    <row r="25" spans="1:27">
      <c r="A25" s="368"/>
      <c r="B25" s="368"/>
      <c r="C25" s="368"/>
      <c r="D25" s="368"/>
      <c r="E25" s="368"/>
      <c r="F25" s="371"/>
      <c r="G25" s="371" t="s">
        <v>95</v>
      </c>
      <c r="H25" s="371"/>
      <c r="I25" s="371"/>
      <c r="J25" s="371"/>
      <c r="K25" s="371"/>
      <c r="P25" s="365"/>
      <c r="Q25" s="372"/>
    </row>
    <row r="26" spans="1:27" ht="24" customHeight="1">
      <c r="A26" s="368"/>
      <c r="B26" s="368"/>
      <c r="C26" s="368"/>
      <c r="D26" s="368"/>
      <c r="E26" s="368"/>
      <c r="F26" s="371"/>
      <c r="G26" s="371"/>
      <c r="H26" s="371"/>
      <c r="I26" s="371"/>
      <c r="J26" s="371"/>
      <c r="K26" s="371"/>
      <c r="P26" s="365"/>
      <c r="Q26" s="372"/>
    </row>
    <row r="27" spans="1:27" ht="27.6" customHeight="1">
      <c r="A27" s="412" t="s">
        <v>100</v>
      </c>
      <c r="B27" s="412"/>
      <c r="C27" s="412"/>
      <c r="D27" s="412"/>
      <c r="E27" s="412"/>
      <c r="F27" s="412"/>
      <c r="G27" s="371"/>
      <c r="H27" s="371"/>
      <c r="I27" s="371"/>
      <c r="J27" s="371"/>
      <c r="K27" s="371"/>
      <c r="P27" s="365"/>
      <c r="Q27" s="372"/>
    </row>
    <row r="28" spans="1:27" ht="14.4" thickBot="1">
      <c r="A28" s="369"/>
      <c r="B28" s="369"/>
      <c r="C28" s="369"/>
      <c r="D28" s="369"/>
      <c r="E28" s="369"/>
      <c r="F28" s="371"/>
      <c r="G28" s="371"/>
      <c r="H28" s="371"/>
      <c r="I28" s="371"/>
      <c r="J28" s="371"/>
      <c r="K28" s="371"/>
      <c r="P28" s="365"/>
      <c r="Q28" s="372"/>
    </row>
    <row r="29" spans="1:27" ht="33.450000000000003" customHeight="1" thickTop="1" thickBot="1">
      <c r="A29" s="352" t="s">
        <v>66</v>
      </c>
      <c r="B29" s="337" t="s">
        <v>154</v>
      </c>
      <c r="C29" s="338" t="s">
        <v>94</v>
      </c>
      <c r="D29" s="338" t="s">
        <v>155</v>
      </c>
      <c r="E29" s="339" t="s">
        <v>156</v>
      </c>
      <c r="F29" s="371"/>
      <c r="G29" s="371"/>
      <c r="H29" s="371"/>
      <c r="I29" s="371"/>
      <c r="J29" s="371"/>
      <c r="K29" s="371"/>
      <c r="P29" s="365"/>
      <c r="Q29" s="372"/>
    </row>
    <row r="30" spans="1:27" ht="14.4" thickTop="1">
      <c r="A30" s="354" t="s">
        <v>54</v>
      </c>
      <c r="B30" s="373">
        <v>313.39999999999998</v>
      </c>
      <c r="C30" s="373">
        <v>297.94</v>
      </c>
      <c r="D30" s="373">
        <v>277.5</v>
      </c>
      <c r="E30" s="24">
        <f t="shared" ref="E30:E38" si="1">D30/C30-1</f>
        <v>-6.8604416996710715E-2</v>
      </c>
      <c r="F30" s="46"/>
      <c r="G30" s="371"/>
      <c r="H30" s="371"/>
      <c r="I30" s="371"/>
      <c r="J30" s="371"/>
      <c r="K30" s="371"/>
      <c r="P30" s="365"/>
      <c r="Q30" s="372"/>
    </row>
    <row r="31" spans="1:27" ht="13.8">
      <c r="A31" s="359" t="s">
        <v>55</v>
      </c>
      <c r="B31" s="362">
        <v>341.71</v>
      </c>
      <c r="C31" s="362">
        <v>270</v>
      </c>
      <c r="D31" s="362">
        <v>279.29000000000002</v>
      </c>
      <c r="E31" s="329">
        <f t="shared" si="1"/>
        <v>3.4407407407407442E-2</v>
      </c>
      <c r="F31" s="46"/>
      <c r="G31" s="371"/>
      <c r="H31" s="371"/>
      <c r="I31" s="371"/>
      <c r="J31" s="371"/>
      <c r="K31" s="371"/>
      <c r="P31" s="365"/>
      <c r="Q31" s="372"/>
    </row>
    <row r="32" spans="1:27" ht="13.8">
      <c r="A32" s="359" t="s">
        <v>56</v>
      </c>
      <c r="B32" s="362">
        <v>393.93</v>
      </c>
      <c r="C32" s="362">
        <v>292.67</v>
      </c>
      <c r="D32" s="362">
        <v>270.01</v>
      </c>
      <c r="E32" s="329">
        <f t="shared" si="1"/>
        <v>-7.742508627464384E-2</v>
      </c>
      <c r="F32" s="84"/>
      <c r="G32" s="371"/>
      <c r="H32" s="371"/>
      <c r="I32" s="371"/>
      <c r="J32" s="371"/>
      <c r="K32" s="371"/>
      <c r="P32" s="365"/>
      <c r="Q32" s="372"/>
    </row>
    <row r="33" spans="1:17" ht="13.8">
      <c r="A33" s="359" t="s">
        <v>57</v>
      </c>
      <c r="B33" s="362">
        <v>388.27</v>
      </c>
      <c r="C33" s="362">
        <v>299.23</v>
      </c>
      <c r="D33" s="362">
        <v>253.55</v>
      </c>
      <c r="E33" s="329">
        <f t="shared" si="1"/>
        <v>-0.15265849012465327</v>
      </c>
      <c r="F33" s="374"/>
      <c r="G33" s="371"/>
      <c r="H33" s="371"/>
      <c r="I33" s="371"/>
      <c r="J33" s="371"/>
      <c r="K33" s="371"/>
      <c r="P33" s="365"/>
      <c r="Q33" s="372"/>
    </row>
    <row r="34" spans="1:17" ht="13.8">
      <c r="A34" s="359" t="s">
        <v>58</v>
      </c>
      <c r="B34" s="362">
        <v>387.94</v>
      </c>
      <c r="C34" s="362">
        <v>303.92</v>
      </c>
      <c r="D34" s="362">
        <v>261.5</v>
      </c>
      <c r="E34" s="329">
        <f t="shared" si="1"/>
        <v>-0.13957620426428008</v>
      </c>
      <c r="F34" s="84"/>
      <c r="G34" s="371"/>
      <c r="H34" s="371"/>
      <c r="I34" s="371"/>
      <c r="J34" s="371"/>
      <c r="K34" s="371"/>
      <c r="P34" s="365"/>
      <c r="Q34" s="372"/>
    </row>
    <row r="35" spans="1:17" ht="13.8">
      <c r="A35" s="359" t="s">
        <v>59</v>
      </c>
      <c r="B35" s="362">
        <v>394.62</v>
      </c>
      <c r="C35" s="362">
        <v>297.5</v>
      </c>
      <c r="D35" s="362">
        <v>255.76</v>
      </c>
      <c r="E35" s="329">
        <f t="shared" si="1"/>
        <v>-0.14030252100840335</v>
      </c>
      <c r="F35" s="374"/>
      <c r="G35" s="371"/>
      <c r="H35" s="371"/>
      <c r="I35" s="371"/>
      <c r="J35" s="371"/>
      <c r="K35" s="371"/>
      <c r="P35" s="365"/>
      <c r="Q35" s="372"/>
    </row>
    <row r="36" spans="1:17" ht="13.8">
      <c r="A36" s="359" t="s">
        <v>60</v>
      </c>
      <c r="B36" s="362">
        <v>380.86</v>
      </c>
      <c r="C36" s="362">
        <v>299.56</v>
      </c>
      <c r="D36" s="362">
        <v>248.9</v>
      </c>
      <c r="E36" s="329">
        <f t="shared" si="1"/>
        <v>-0.16911470156229136</v>
      </c>
      <c r="F36" s="374"/>
      <c r="G36" s="371"/>
      <c r="H36" s="371"/>
      <c r="I36" s="371"/>
      <c r="J36" s="371"/>
      <c r="K36" s="371"/>
      <c r="P36" s="365"/>
    </row>
    <row r="37" spans="1:17" ht="13.8">
      <c r="A37" s="359" t="s">
        <v>61</v>
      </c>
      <c r="B37" s="362">
        <v>343.04</v>
      </c>
      <c r="C37" s="362">
        <v>302.64</v>
      </c>
      <c r="D37" s="362">
        <v>248</v>
      </c>
      <c r="E37" s="329">
        <f t="shared" si="1"/>
        <v>-0.18054454136928355</v>
      </c>
      <c r="F37" s="375"/>
      <c r="G37" s="371"/>
      <c r="H37" s="371"/>
      <c r="I37" s="371"/>
      <c r="J37" s="371"/>
      <c r="K37" s="371"/>
    </row>
    <row r="38" spans="1:17" ht="13.8">
      <c r="A38" s="359" t="s">
        <v>62</v>
      </c>
      <c r="B38" s="362">
        <v>371.03</v>
      </c>
      <c r="C38" s="362">
        <v>303.32</v>
      </c>
      <c r="D38" s="362">
        <v>253.71</v>
      </c>
      <c r="E38" s="329">
        <f t="shared" si="1"/>
        <v>-0.16355663985230118</v>
      </c>
      <c r="F38" s="374"/>
      <c r="G38" s="371"/>
      <c r="H38" s="371"/>
      <c r="I38" s="371"/>
      <c r="J38" s="371"/>
      <c r="K38" s="371"/>
    </row>
    <row r="39" spans="1:17" ht="13.8">
      <c r="A39" s="359" t="s">
        <v>63</v>
      </c>
      <c r="B39" s="362">
        <v>353.51</v>
      </c>
      <c r="C39" s="362">
        <v>293.25</v>
      </c>
      <c r="D39" s="362"/>
      <c r="E39" s="329"/>
      <c r="F39" s="84"/>
      <c r="G39" s="371"/>
      <c r="H39" s="371"/>
      <c r="I39" s="371"/>
      <c r="J39" s="371"/>
      <c r="K39" s="371"/>
    </row>
    <row r="40" spans="1:17" ht="13.8">
      <c r="A40" s="359" t="s">
        <v>64</v>
      </c>
      <c r="B40" s="362">
        <v>328.58</v>
      </c>
      <c r="C40" s="362"/>
      <c r="D40" s="362"/>
      <c r="E40" s="329"/>
      <c r="F40" s="46"/>
      <c r="G40" s="371"/>
      <c r="H40" s="371"/>
      <c r="I40" s="371"/>
      <c r="J40" s="371"/>
      <c r="K40" s="371"/>
    </row>
    <row r="41" spans="1:17" ht="14.4" thickBot="1">
      <c r="A41" s="366" t="s">
        <v>65</v>
      </c>
      <c r="B41" s="376">
        <v>400.37</v>
      </c>
      <c r="C41" s="376">
        <v>286.3</v>
      </c>
      <c r="D41" s="376"/>
      <c r="E41" s="25"/>
      <c r="F41" s="375"/>
      <c r="G41" s="371"/>
      <c r="H41" s="371"/>
      <c r="I41" s="371"/>
      <c r="J41" s="371"/>
      <c r="K41" s="371"/>
    </row>
    <row r="42" spans="1:17" ht="17.399999999999999" thickTop="1">
      <c r="A42" s="368" t="s">
        <v>95</v>
      </c>
      <c r="B42" s="368"/>
      <c r="C42" s="368"/>
      <c r="D42" s="368"/>
      <c r="E42" s="368"/>
      <c r="F42" s="371"/>
      <c r="G42" s="371" t="s">
        <v>95</v>
      </c>
      <c r="H42" s="371"/>
      <c r="I42" s="371"/>
      <c r="J42" s="371"/>
      <c r="K42" s="371"/>
    </row>
    <row r="43" spans="1:17">
      <c r="A43" s="368"/>
      <c r="B43" s="377"/>
      <c r="C43" s="377"/>
      <c r="D43" s="377"/>
      <c r="E43" s="368"/>
      <c r="F43" s="371"/>
      <c r="G43" s="371"/>
      <c r="H43" s="371"/>
      <c r="I43" s="371"/>
      <c r="J43" s="371"/>
      <c r="K43" s="371"/>
    </row>
    <row r="44" spans="1:17" ht="15.75" customHeight="1">
      <c r="A44" s="368"/>
      <c r="B44" s="368"/>
      <c r="C44" s="378"/>
      <c r="D44" s="378"/>
      <c r="E44" s="378"/>
      <c r="F44" s="379"/>
      <c r="G44" s="379"/>
      <c r="H44" s="379"/>
      <c r="I44" s="379"/>
      <c r="J44" s="379"/>
      <c r="K44" s="379"/>
      <c r="L44" s="380"/>
      <c r="M44" s="380"/>
    </row>
    <row r="45" spans="1:17" s="350" customFormat="1" ht="19.2">
      <c r="A45" s="412" t="s">
        <v>67</v>
      </c>
      <c r="B45" s="412"/>
      <c r="C45" s="412"/>
      <c r="D45" s="412"/>
      <c r="E45" s="412"/>
      <c r="F45" s="412"/>
      <c r="G45" s="353"/>
      <c r="H45" s="353"/>
      <c r="I45" s="353"/>
      <c r="J45" s="353"/>
      <c r="K45" s="379"/>
      <c r="L45" s="381"/>
    </row>
    <row r="46" spans="1:17" s="350" customFormat="1" ht="12.75" customHeight="1" thickBot="1">
      <c r="A46" s="369"/>
      <c r="B46" s="369"/>
      <c r="C46" s="369"/>
      <c r="D46" s="369"/>
      <c r="E46" s="369"/>
      <c r="F46" s="413"/>
      <c r="G46" s="413"/>
      <c r="H46" s="413"/>
      <c r="I46" s="413"/>
      <c r="J46" s="413"/>
      <c r="K46" s="413"/>
      <c r="L46" s="382"/>
      <c r="M46" s="382"/>
    </row>
    <row r="47" spans="1:17" s="350" customFormat="1" ht="32.549999999999997" customHeight="1" thickTop="1" thickBot="1">
      <c r="A47" s="352" t="s">
        <v>68</v>
      </c>
      <c r="B47" s="337" t="s">
        <v>154</v>
      </c>
      <c r="C47" s="338" t="s">
        <v>94</v>
      </c>
      <c r="D47" s="338" t="s">
        <v>155</v>
      </c>
      <c r="E47" s="339" t="s">
        <v>156</v>
      </c>
      <c r="F47" s="353"/>
      <c r="G47" s="353"/>
      <c r="H47" s="353"/>
      <c r="I47" s="353"/>
      <c r="J47" s="353"/>
      <c r="K47" s="353"/>
    </row>
    <row r="48" spans="1:17" s="350" customFormat="1" ht="13.2" thickTop="1">
      <c r="A48" s="383" t="s">
        <v>54</v>
      </c>
      <c r="B48" s="384">
        <v>224.07</v>
      </c>
      <c r="C48" s="384">
        <v>211.89</v>
      </c>
      <c r="D48" s="384">
        <v>197.15</v>
      </c>
      <c r="E48" s="21">
        <f t="shared" ref="E48:E56" si="2">D48/C48-1</f>
        <v>-6.9564396620888092E-2</v>
      </c>
      <c r="F48" s="353"/>
      <c r="G48" s="353"/>
      <c r="H48" s="353"/>
      <c r="I48" s="353"/>
      <c r="J48" s="353"/>
      <c r="K48" s="353"/>
    </row>
    <row r="49" spans="1:11" s="350" customFormat="1" ht="12.6">
      <c r="A49" s="385" t="s">
        <v>55</v>
      </c>
      <c r="B49" s="386">
        <v>248.01</v>
      </c>
      <c r="C49" s="386">
        <v>204.28</v>
      </c>
      <c r="D49" s="386">
        <v>194.9</v>
      </c>
      <c r="E49" s="328">
        <f t="shared" si="2"/>
        <v>-4.5917368317994867E-2</v>
      </c>
      <c r="F49" s="45"/>
      <c r="G49" s="353"/>
      <c r="H49" s="353"/>
      <c r="I49" s="353"/>
      <c r="J49" s="353"/>
      <c r="K49" s="353"/>
    </row>
    <row r="50" spans="1:11" s="350" customFormat="1" ht="12.6">
      <c r="A50" s="385" t="s">
        <v>56</v>
      </c>
      <c r="B50" s="386">
        <v>229.89</v>
      </c>
      <c r="C50" s="386">
        <v>205.76</v>
      </c>
      <c r="D50" s="386">
        <v>190.59</v>
      </c>
      <c r="E50" s="328">
        <f t="shared" si="2"/>
        <v>-7.372667185069981E-2</v>
      </c>
      <c r="F50" s="45"/>
      <c r="G50" s="353"/>
      <c r="H50" s="353"/>
      <c r="I50" s="353"/>
      <c r="J50" s="353"/>
      <c r="K50" s="353"/>
    </row>
    <row r="51" spans="1:11" s="350" customFormat="1" ht="13.8">
      <c r="A51" s="385" t="s">
        <v>57</v>
      </c>
      <c r="B51" s="386">
        <v>231.49</v>
      </c>
      <c r="C51" s="386">
        <v>213.61</v>
      </c>
      <c r="D51" s="386">
        <v>187.62</v>
      </c>
      <c r="E51" s="328">
        <f t="shared" si="2"/>
        <v>-0.12167033378587144</v>
      </c>
      <c r="F51" s="387"/>
      <c r="G51" s="353"/>
      <c r="H51" s="353"/>
      <c r="I51" s="353"/>
      <c r="J51" s="353"/>
      <c r="K51" s="353"/>
    </row>
    <row r="52" spans="1:11" s="350" customFormat="1" ht="13.8">
      <c r="A52" s="385" t="s">
        <v>58</v>
      </c>
      <c r="B52" s="386">
        <v>236.91</v>
      </c>
      <c r="C52" s="386">
        <v>207.32</v>
      </c>
      <c r="D52" s="386">
        <v>190.89</v>
      </c>
      <c r="E52" s="328">
        <f t="shared" si="2"/>
        <v>-7.9249469419255258E-2</v>
      </c>
      <c r="F52" s="46"/>
      <c r="G52" s="353"/>
      <c r="H52" s="353"/>
      <c r="I52" s="353"/>
      <c r="J52" s="353"/>
      <c r="K52" s="353"/>
    </row>
    <row r="53" spans="1:11" s="350" customFormat="1" ht="13.8">
      <c r="A53" s="385" t="s">
        <v>59</v>
      </c>
      <c r="B53" s="386">
        <v>231.23</v>
      </c>
      <c r="C53" s="386">
        <v>206.61</v>
      </c>
      <c r="D53" s="386">
        <v>189.76</v>
      </c>
      <c r="E53" s="328">
        <f t="shared" si="2"/>
        <v>-8.1554619815110696E-2</v>
      </c>
      <c r="F53" s="387"/>
      <c r="G53" s="353"/>
      <c r="H53" s="353"/>
      <c r="I53" s="353"/>
      <c r="J53" s="353"/>
      <c r="K53" s="353"/>
    </row>
    <row r="54" spans="1:11" s="350" customFormat="1" ht="13.05" customHeight="1">
      <c r="A54" s="385" t="s">
        <v>60</v>
      </c>
      <c r="B54" s="386">
        <v>233.79</v>
      </c>
      <c r="C54" s="386">
        <v>213.9</v>
      </c>
      <c r="D54" s="386">
        <v>194.38</v>
      </c>
      <c r="E54" s="328">
        <f t="shared" si="2"/>
        <v>-9.1257597007947666E-2</v>
      </c>
      <c r="F54" s="388"/>
      <c r="G54" s="353"/>
      <c r="H54" s="353"/>
      <c r="I54" s="353"/>
      <c r="J54" s="353"/>
      <c r="K54" s="353"/>
    </row>
    <row r="55" spans="1:11" s="350" customFormat="1" ht="13.05" customHeight="1">
      <c r="A55" s="385" t="s">
        <v>61</v>
      </c>
      <c r="B55" s="386">
        <v>234.73</v>
      </c>
      <c r="C55" s="386">
        <v>214.91</v>
      </c>
      <c r="D55" s="386">
        <v>191.63</v>
      </c>
      <c r="E55" s="328">
        <f t="shared" si="2"/>
        <v>-0.10832441487134148</v>
      </c>
      <c r="F55" s="388"/>
      <c r="G55" s="353"/>
      <c r="H55" s="353"/>
      <c r="I55" s="353"/>
      <c r="J55" s="353"/>
      <c r="K55" s="353"/>
    </row>
    <row r="56" spans="1:11" s="350" customFormat="1" ht="13.05" customHeight="1">
      <c r="A56" s="385" t="s">
        <v>62</v>
      </c>
      <c r="B56" s="386">
        <v>248.26</v>
      </c>
      <c r="C56" s="386">
        <v>209.07</v>
      </c>
      <c r="D56" s="386">
        <v>205.2</v>
      </c>
      <c r="E56" s="328">
        <f t="shared" si="2"/>
        <v>-1.8510546706844599E-2</v>
      </c>
      <c r="F56" s="395"/>
      <c r="G56" s="353"/>
      <c r="H56" s="353"/>
      <c r="I56" s="353"/>
      <c r="J56" s="353"/>
      <c r="K56" s="353"/>
    </row>
    <row r="57" spans="1:11" s="350" customFormat="1" ht="13.05" customHeight="1">
      <c r="A57" s="385" t="s">
        <v>63</v>
      </c>
      <c r="B57" s="386">
        <v>245.11</v>
      </c>
      <c r="C57" s="386">
        <v>203.54</v>
      </c>
      <c r="D57" s="386"/>
      <c r="E57" s="328"/>
      <c r="F57" s="353"/>
      <c r="G57" s="353"/>
      <c r="H57" s="353"/>
      <c r="I57" s="353"/>
      <c r="J57" s="353"/>
      <c r="K57" s="353"/>
    </row>
    <row r="58" spans="1:11" s="350" customFormat="1" ht="13.05" customHeight="1">
      <c r="A58" s="385" t="s">
        <v>64</v>
      </c>
      <c r="B58" s="386">
        <v>246.66</v>
      </c>
      <c r="C58" s="386">
        <v>194.41</v>
      </c>
      <c r="D58" s="386"/>
      <c r="E58" s="328"/>
      <c r="F58" s="353"/>
      <c r="G58" s="353"/>
      <c r="H58" s="353"/>
      <c r="I58" s="353"/>
      <c r="J58" s="353"/>
      <c r="K58" s="353"/>
    </row>
    <row r="59" spans="1:11" s="350" customFormat="1" ht="13.05" customHeight="1" thickBot="1">
      <c r="A59" s="389" t="s">
        <v>65</v>
      </c>
      <c r="B59" s="390">
        <v>225.3</v>
      </c>
      <c r="C59" s="390">
        <v>187.85</v>
      </c>
      <c r="D59" s="390"/>
      <c r="E59" s="22"/>
      <c r="F59" s="83"/>
      <c r="G59" s="353"/>
      <c r="H59" s="353"/>
      <c r="I59" s="371"/>
      <c r="J59" s="353"/>
      <c r="K59" s="353"/>
    </row>
    <row r="60" spans="1:11" ht="17.399999999999999" thickTop="1">
      <c r="A60" s="368" t="s">
        <v>95</v>
      </c>
      <c r="B60" s="369"/>
      <c r="C60" s="368"/>
      <c r="D60" s="368"/>
      <c r="E60" s="368"/>
      <c r="F60" s="84"/>
      <c r="H60" s="371"/>
      <c r="I60" s="371"/>
      <c r="J60" s="371"/>
      <c r="K60" s="371"/>
    </row>
    <row r="61" spans="1:11">
      <c r="A61" s="368"/>
      <c r="B61" s="368"/>
      <c r="C61" s="368"/>
      <c r="D61" s="368"/>
      <c r="E61" s="368"/>
      <c r="F61" s="371"/>
      <c r="G61" s="371" t="s">
        <v>95</v>
      </c>
      <c r="H61" s="371"/>
      <c r="I61" s="371"/>
      <c r="J61" s="371"/>
      <c r="K61" s="371"/>
    </row>
    <row r="62" spans="1:11">
      <c r="A62" s="368"/>
      <c r="B62" s="368"/>
      <c r="C62" s="368"/>
      <c r="D62" s="368"/>
      <c r="E62" s="368"/>
      <c r="F62" s="371"/>
      <c r="G62" s="371"/>
      <c r="H62" s="371"/>
      <c r="I62" s="371"/>
      <c r="J62" s="371"/>
      <c r="K62" s="371"/>
    </row>
    <row r="63" spans="1:11">
      <c r="A63" s="368"/>
      <c r="B63" s="368"/>
      <c r="C63" s="368"/>
      <c r="D63" s="368"/>
      <c r="E63" s="368"/>
      <c r="F63" s="371"/>
      <c r="G63" s="371"/>
      <c r="H63" s="371"/>
      <c r="I63" s="371"/>
      <c r="J63" s="371"/>
      <c r="K63" s="371"/>
    </row>
    <row r="64" spans="1:11">
      <c r="A64" s="368"/>
      <c r="B64" s="368"/>
      <c r="C64" s="368"/>
      <c r="D64" s="368"/>
      <c r="E64" s="368"/>
      <c r="F64" s="371"/>
      <c r="G64" s="371"/>
      <c r="H64" s="371"/>
      <c r="I64" s="371"/>
      <c r="J64" s="371"/>
      <c r="K64" s="371"/>
    </row>
    <row r="65" spans="1:11">
      <c r="A65" s="368"/>
      <c r="B65" s="368"/>
      <c r="C65" s="368"/>
      <c r="D65" s="368"/>
      <c r="E65" s="368"/>
      <c r="F65" s="371"/>
      <c r="G65" s="371"/>
      <c r="H65" s="371"/>
      <c r="I65" s="371"/>
      <c r="J65" s="371"/>
      <c r="K65" s="371"/>
    </row>
    <row r="66" spans="1:11">
      <c r="A66" s="368"/>
      <c r="B66" s="368"/>
      <c r="C66" s="368"/>
      <c r="D66" s="368"/>
      <c r="E66" s="368"/>
      <c r="F66" s="371"/>
      <c r="G66" s="371"/>
      <c r="H66" s="371"/>
      <c r="I66" s="371"/>
      <c r="J66" s="371"/>
      <c r="K66" s="371"/>
    </row>
    <row r="67" spans="1:11">
      <c r="A67" s="368"/>
      <c r="B67" s="368"/>
      <c r="C67" s="368"/>
      <c r="D67" s="368"/>
      <c r="E67" s="368"/>
      <c r="F67" s="371"/>
      <c r="G67" s="371"/>
      <c r="H67" s="371"/>
      <c r="I67" s="371"/>
      <c r="J67" s="371"/>
      <c r="K67" s="371"/>
    </row>
    <row r="68" spans="1:11">
      <c r="A68" s="368"/>
      <c r="B68" s="368"/>
      <c r="C68" s="368"/>
      <c r="D68" s="368"/>
      <c r="E68" s="368"/>
      <c r="F68" s="371"/>
      <c r="G68" s="371"/>
      <c r="H68" s="371"/>
      <c r="I68" s="371"/>
      <c r="J68" s="371"/>
      <c r="K68" s="371"/>
    </row>
    <row r="69" spans="1:11">
      <c r="A69" s="368"/>
      <c r="B69" s="368"/>
      <c r="C69" s="368"/>
      <c r="D69" s="368"/>
      <c r="E69" s="368"/>
      <c r="F69" s="371"/>
      <c r="G69" s="371"/>
      <c r="H69" s="371"/>
      <c r="I69" s="371"/>
      <c r="J69" s="371"/>
      <c r="K69" s="371"/>
    </row>
    <row r="70" spans="1:11">
      <c r="A70" s="368"/>
      <c r="B70" s="368"/>
      <c r="C70" s="368"/>
      <c r="D70" s="368"/>
      <c r="E70" s="368"/>
      <c r="F70" s="371"/>
      <c r="G70" s="371"/>
      <c r="H70" s="371"/>
      <c r="I70" s="371"/>
      <c r="J70" s="371"/>
      <c r="K70" s="371"/>
    </row>
    <row r="71" spans="1:11">
      <c r="A71" s="368"/>
      <c r="B71" s="368"/>
      <c r="C71" s="368"/>
      <c r="D71" s="368"/>
      <c r="E71" s="368"/>
      <c r="F71" s="371"/>
      <c r="G71" s="371"/>
      <c r="H71" s="371"/>
      <c r="I71" s="371"/>
      <c r="J71" s="371"/>
      <c r="K71" s="371"/>
    </row>
    <row r="72" spans="1:11">
      <c r="A72" s="368"/>
      <c r="B72" s="368"/>
      <c r="C72" s="368"/>
      <c r="D72" s="368"/>
      <c r="E72" s="368"/>
      <c r="F72" s="371"/>
      <c r="G72" s="371"/>
      <c r="H72" s="371"/>
      <c r="I72" s="371"/>
      <c r="J72" s="371"/>
      <c r="K72" s="371"/>
    </row>
  </sheetData>
  <sheetProtection selectLockedCells="1" selectUnlockedCells="1"/>
  <mergeCells count="4">
    <mergeCell ref="A9:F9"/>
    <mergeCell ref="A27:F27"/>
    <mergeCell ref="A45:F45"/>
    <mergeCell ref="F46:K46"/>
  </mergeCells>
  <hyperlinks>
    <hyperlink ref="R1" location="'Sommaire&amp;Méthodo'!A1" display="Retour Sommaire" xr:uid="{72FBFA17-6014-4F2A-9F30-44C33DFDC8CE}"/>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5C3D4-D391-4C71-8C53-4F2CAFEE352A}">
  <dimension ref="A1:Y39"/>
  <sheetViews>
    <sheetView showGridLines="0" zoomScale="115" zoomScaleNormal="115" workbookViewId="0">
      <selection activeCell="F15" sqref="F15:F19"/>
    </sheetView>
  </sheetViews>
  <sheetFormatPr baseColWidth="10" defaultColWidth="11.5546875" defaultRowHeight="16.8"/>
  <cols>
    <col min="1" max="5" width="11.5546875" style="35"/>
    <col min="6" max="16384" width="11.5546875" style="23"/>
  </cols>
  <sheetData>
    <row r="1" spans="1:18" s="26" customFormat="1">
      <c r="A1" s="346"/>
      <c r="B1" s="346"/>
      <c r="C1" s="346"/>
      <c r="D1" s="346"/>
      <c r="E1" s="346"/>
      <c r="R1" s="174" t="s">
        <v>112</v>
      </c>
    </row>
    <row r="2" spans="1:18" s="26" customFormat="1">
      <c r="A2" s="346"/>
      <c r="B2" s="346"/>
      <c r="C2" s="346"/>
      <c r="D2" s="346"/>
      <c r="E2" s="346"/>
    </row>
    <row r="3" spans="1:18" s="26" customFormat="1">
      <c r="A3" s="346"/>
      <c r="B3" s="346"/>
      <c r="C3" s="346"/>
      <c r="D3" s="346"/>
      <c r="E3" s="346"/>
    </row>
    <row r="4" spans="1:18" s="26" customFormat="1">
      <c r="A4" s="346"/>
      <c r="B4" s="346"/>
      <c r="C4" s="346"/>
      <c r="D4" s="346"/>
      <c r="E4" s="346"/>
    </row>
    <row r="5" spans="1:18" s="26" customFormat="1">
      <c r="A5" s="346"/>
      <c r="B5" s="346"/>
      <c r="C5" s="346"/>
      <c r="D5" s="346"/>
      <c r="E5" s="346"/>
    </row>
    <row r="6" spans="1:18" s="349" customFormat="1" ht="19.2">
      <c r="A6" s="347"/>
      <c r="B6" s="347"/>
      <c r="C6" s="348"/>
      <c r="D6" s="348"/>
      <c r="E6" s="348"/>
    </row>
    <row r="7" spans="1:18">
      <c r="A7" s="391" t="s">
        <v>69</v>
      </c>
      <c r="B7" s="34"/>
      <c r="C7" s="34"/>
      <c r="D7" s="34"/>
      <c r="E7" s="34"/>
    </row>
    <row r="8" spans="1:18" ht="17.399999999999999" thickBot="1">
      <c r="A8" s="34"/>
      <c r="B8" s="34"/>
      <c r="C8" s="34"/>
      <c r="D8" s="34"/>
      <c r="E8" s="34"/>
    </row>
    <row r="9" spans="1:18" ht="24.45" customHeight="1" thickTop="1" thickBot="1">
      <c r="A9" s="352" t="s">
        <v>68</v>
      </c>
      <c r="B9" s="337" t="s">
        <v>154</v>
      </c>
      <c r="C9" s="338" t="s">
        <v>94</v>
      </c>
      <c r="D9" s="338" t="s">
        <v>155</v>
      </c>
      <c r="E9" s="339" t="s">
        <v>156</v>
      </c>
    </row>
    <row r="10" spans="1:18" ht="14.4" thickTop="1">
      <c r="A10" s="383" t="s">
        <v>72</v>
      </c>
      <c r="B10" s="384">
        <v>502.30833333333339</v>
      </c>
      <c r="C10" s="384">
        <v>479</v>
      </c>
      <c r="D10" s="384">
        <v>468.06</v>
      </c>
      <c r="E10" s="21">
        <f t="shared" ref="E10:E18" si="0">D10/C10-1</f>
        <v>-2.2839248434238013E-2</v>
      </c>
      <c r="F10" s="76"/>
    </row>
    <row r="11" spans="1:18" ht="13.8">
      <c r="A11" s="385" t="s">
        <v>55</v>
      </c>
      <c r="B11" s="386">
        <v>496.23333333333341</v>
      </c>
      <c r="C11" s="386">
        <v>461.5</v>
      </c>
      <c r="D11" s="386">
        <v>464.67</v>
      </c>
      <c r="E11" s="328">
        <f t="shared" si="0"/>
        <v>6.8689057421451594E-3</v>
      </c>
      <c r="F11" s="76"/>
      <c r="G11" s="392"/>
      <c r="H11" s="392"/>
      <c r="I11" s="392"/>
      <c r="J11" s="392"/>
      <c r="K11" s="392"/>
      <c r="L11" s="392"/>
      <c r="M11" s="392"/>
      <c r="N11" s="392"/>
      <c r="O11" s="392"/>
      <c r="P11" s="392"/>
      <c r="Q11" s="392"/>
    </row>
    <row r="12" spans="1:18" ht="13.8">
      <c r="A12" s="385" t="s">
        <v>56</v>
      </c>
      <c r="B12" s="386">
        <v>503.12749999999994</v>
      </c>
      <c r="C12" s="386">
        <v>469.81</v>
      </c>
      <c r="D12" s="386">
        <v>461.25</v>
      </c>
      <c r="E12" s="328">
        <f t="shared" si="0"/>
        <v>-1.8220131542538431E-2</v>
      </c>
      <c r="F12" s="76"/>
    </row>
    <row r="13" spans="1:18" ht="13.8">
      <c r="A13" s="385" t="s">
        <v>57</v>
      </c>
      <c r="B13" s="386">
        <v>524.33999999999992</v>
      </c>
      <c r="C13" s="386">
        <v>498.2</v>
      </c>
      <c r="D13" s="386">
        <v>463.8</v>
      </c>
      <c r="E13" s="328">
        <f t="shared" si="0"/>
        <v>-6.904857486953031E-2</v>
      </c>
      <c r="F13" s="47"/>
    </row>
    <row r="14" spans="1:18" ht="13.8">
      <c r="A14" s="385" t="s">
        <v>58</v>
      </c>
      <c r="B14" s="386">
        <v>536.98333333333335</v>
      </c>
      <c r="C14" s="386">
        <v>520.38</v>
      </c>
      <c r="D14" s="386">
        <v>474.88</v>
      </c>
      <c r="E14" s="328">
        <f t="shared" si="0"/>
        <v>-8.7436104385256952E-2</v>
      </c>
      <c r="F14" s="47"/>
    </row>
    <row r="15" spans="1:18" ht="13.8">
      <c r="A15" s="385" t="s">
        <v>59</v>
      </c>
      <c r="B15" s="386">
        <v>523.6</v>
      </c>
      <c r="C15" s="386">
        <v>522.33333333333337</v>
      </c>
      <c r="D15" s="386">
        <v>464.33</v>
      </c>
      <c r="E15" s="328">
        <f t="shared" si="0"/>
        <v>-0.11104658583280158</v>
      </c>
      <c r="F15" s="47"/>
    </row>
    <row r="16" spans="1:18" ht="13.8">
      <c r="A16" s="385" t="s">
        <v>60</v>
      </c>
      <c r="B16" s="386">
        <v>534.125</v>
      </c>
      <c r="C16" s="386">
        <v>525.625</v>
      </c>
      <c r="D16" s="386">
        <v>459</v>
      </c>
      <c r="E16" s="328">
        <f t="shared" si="0"/>
        <v>-0.12675386444708681</v>
      </c>
    </row>
    <row r="17" spans="1:25" ht="13.8">
      <c r="A17" s="385" t="s">
        <v>61</v>
      </c>
      <c r="B17" s="386">
        <v>533.91999999999996</v>
      </c>
      <c r="C17" s="386">
        <v>523.25</v>
      </c>
      <c r="D17" s="386">
        <v>479.88</v>
      </c>
      <c r="E17" s="328">
        <f t="shared" si="0"/>
        <v>-8.2885809842331626E-2</v>
      </c>
      <c r="F17" s="47"/>
    </row>
    <row r="18" spans="1:25" ht="13.8">
      <c r="A18" s="385" t="s">
        <v>62</v>
      </c>
      <c r="B18" s="386">
        <v>564.61</v>
      </c>
      <c r="C18" s="386">
        <v>493.75</v>
      </c>
      <c r="D18" s="386">
        <v>498.38</v>
      </c>
      <c r="E18" s="328">
        <f t="shared" si="0"/>
        <v>9.3772151898734446E-3</v>
      </c>
      <c r="F18" s="47"/>
    </row>
    <row r="19" spans="1:25" ht="13.8">
      <c r="A19" s="385" t="s">
        <v>63</v>
      </c>
      <c r="B19" s="386">
        <v>575.15</v>
      </c>
      <c r="C19" s="386">
        <v>493.875</v>
      </c>
      <c r="D19" s="386"/>
      <c r="E19" s="328"/>
    </row>
    <row r="20" spans="1:25" ht="13.8">
      <c r="A20" s="385" t="s">
        <v>64</v>
      </c>
      <c r="B20" s="386">
        <v>549.03333333333342</v>
      </c>
      <c r="C20" s="386">
        <v>483</v>
      </c>
      <c r="D20" s="386"/>
      <c r="E20" s="328"/>
      <c r="F20" s="47"/>
    </row>
    <row r="21" spans="1:25" ht="14.4" thickBot="1">
      <c r="A21" s="389" t="s">
        <v>65</v>
      </c>
      <c r="B21" s="390">
        <v>524.39833333333331</v>
      </c>
      <c r="C21" s="390">
        <v>475.63</v>
      </c>
      <c r="D21" s="390"/>
      <c r="E21" s="22"/>
      <c r="F21" s="47"/>
    </row>
    <row r="22" spans="1:25" ht="17.399999999999999" thickTop="1">
      <c r="A22" s="34" t="s">
        <v>96</v>
      </c>
      <c r="B22" s="393"/>
      <c r="C22" s="34"/>
      <c r="D22" s="34"/>
      <c r="E22" s="34"/>
      <c r="G22" s="34" t="s">
        <v>96</v>
      </c>
    </row>
    <row r="23" spans="1:25">
      <c r="A23" s="34"/>
      <c r="B23" s="34"/>
      <c r="C23" s="34"/>
      <c r="D23" s="34"/>
      <c r="E23" s="34"/>
    </row>
    <row r="24" spans="1:25">
      <c r="A24" s="391" t="s">
        <v>70</v>
      </c>
      <c r="B24" s="34"/>
      <c r="C24" s="34"/>
      <c r="D24" s="34"/>
      <c r="E24" s="34"/>
    </row>
    <row r="25" spans="1:25" ht="32.1" customHeight="1" thickBot="1">
      <c r="A25" s="34"/>
      <c r="B25" s="34"/>
      <c r="C25" s="34"/>
      <c r="D25" s="34"/>
      <c r="E25" s="34"/>
    </row>
    <row r="26" spans="1:25" ht="24.45" customHeight="1" thickTop="1" thickBot="1">
      <c r="A26" s="352" t="s">
        <v>68</v>
      </c>
      <c r="B26" s="337" t="s">
        <v>154</v>
      </c>
      <c r="C26" s="338" t="s">
        <v>94</v>
      </c>
      <c r="D26" s="338" t="s">
        <v>155</v>
      </c>
      <c r="E26" s="339" t="s">
        <v>156</v>
      </c>
      <c r="N26" s="394"/>
      <c r="O26" s="394"/>
      <c r="P26" s="394"/>
      <c r="Q26" s="394"/>
      <c r="R26" s="394"/>
      <c r="S26" s="394"/>
      <c r="T26" s="394"/>
      <c r="U26" s="394"/>
      <c r="V26" s="394"/>
      <c r="W26" s="394"/>
      <c r="X26" s="394"/>
      <c r="Y26" s="394"/>
    </row>
    <row r="27" spans="1:25" ht="14.4" thickTop="1">
      <c r="A27" s="383" t="s">
        <v>72</v>
      </c>
      <c r="B27" s="384">
        <v>469.625</v>
      </c>
      <c r="C27" s="384">
        <v>448.13</v>
      </c>
      <c r="D27" s="384">
        <v>457.5</v>
      </c>
      <c r="E27" s="21">
        <f>D27/C27-1</f>
        <v>2.0909111195412056E-2</v>
      </c>
      <c r="F27" s="77"/>
      <c r="G27" s="392"/>
      <c r="H27" s="392"/>
      <c r="I27" s="392"/>
      <c r="J27" s="392"/>
      <c r="K27" s="392"/>
      <c r="L27" s="392"/>
      <c r="M27" s="392"/>
      <c r="N27" s="392"/>
      <c r="O27" s="392"/>
      <c r="P27" s="392"/>
      <c r="Q27" s="392"/>
    </row>
    <row r="28" spans="1:25" ht="13.8">
      <c r="A28" s="385" t="s">
        <v>55</v>
      </c>
      <c r="B28" s="386">
        <v>479.16666666666669</v>
      </c>
      <c r="C28" s="386">
        <v>464.17</v>
      </c>
      <c r="D28" s="386">
        <v>480</v>
      </c>
      <c r="E28" s="328">
        <f>D28/C28-1</f>
        <v>3.4103884352715497E-2</v>
      </c>
      <c r="F28" s="77"/>
      <c r="G28" s="392"/>
      <c r="H28" s="392"/>
      <c r="I28" s="392"/>
      <c r="J28" s="392"/>
      <c r="K28" s="392"/>
      <c r="L28" s="392"/>
      <c r="M28" s="392"/>
      <c r="N28" s="394"/>
      <c r="O28" s="392"/>
      <c r="P28" s="392"/>
      <c r="Q28" s="392"/>
    </row>
    <row r="29" spans="1:25" ht="13.8">
      <c r="A29" s="385" t="s">
        <v>56</v>
      </c>
      <c r="B29" s="386">
        <v>476.97500000000002</v>
      </c>
      <c r="C29" s="386">
        <v>467.5</v>
      </c>
      <c r="D29" s="386">
        <v>488.75</v>
      </c>
      <c r="E29" s="328">
        <f>D29/C29-1</f>
        <v>4.5454545454545414E-2</v>
      </c>
      <c r="F29" s="77"/>
      <c r="N29" s="394"/>
    </row>
    <row r="30" spans="1:25" ht="13.8">
      <c r="A30" s="385" t="s">
        <v>57</v>
      </c>
      <c r="B30" s="386">
        <v>519.02499999999998</v>
      </c>
      <c r="C30" s="386">
        <v>536.25</v>
      </c>
      <c r="D30" s="386">
        <v>500</v>
      </c>
      <c r="E30" s="328">
        <f>D30/C30-1</f>
        <v>-6.7599067599067642E-2</v>
      </c>
      <c r="N30" s="394"/>
    </row>
    <row r="31" spans="1:25" ht="13.8">
      <c r="A31" s="385" t="s">
        <v>58</v>
      </c>
      <c r="B31" s="386">
        <v>533.33333333333326</v>
      </c>
      <c r="C31" s="386">
        <v>553.75</v>
      </c>
      <c r="D31" s="386">
        <v>553.33000000000004</v>
      </c>
      <c r="E31" s="328">
        <f>D31/C31-1</f>
        <v>-7.5846501128662425E-4</v>
      </c>
      <c r="F31" s="47"/>
      <c r="N31" s="394"/>
    </row>
    <row r="32" spans="1:25" ht="13.8">
      <c r="A32" s="385" t="s">
        <v>59</v>
      </c>
      <c r="B32" s="386">
        <v>514.5</v>
      </c>
      <c r="C32" s="386">
        <v>538.33333333333337</v>
      </c>
      <c r="D32" s="386"/>
      <c r="E32" s="328"/>
      <c r="F32" s="47"/>
      <c r="N32" s="394"/>
    </row>
    <row r="33" spans="1:14" ht="13.8">
      <c r="A33" s="385" t="s">
        <v>60</v>
      </c>
      <c r="B33" s="386">
        <v>520.25</v>
      </c>
      <c r="C33" s="386">
        <v>533.75</v>
      </c>
      <c r="D33" s="386">
        <v>550</v>
      </c>
      <c r="E33" s="328">
        <f>D33/C33-1</f>
        <v>3.0444964871194413E-2</v>
      </c>
      <c r="F33" s="47"/>
      <c r="N33" s="394"/>
    </row>
    <row r="34" spans="1:14" ht="13.8">
      <c r="A34" s="385" t="s">
        <v>61</v>
      </c>
      <c r="B34" s="386">
        <v>529.1</v>
      </c>
      <c r="C34" s="386">
        <v>538.75</v>
      </c>
      <c r="D34" s="386">
        <v>546.25</v>
      </c>
      <c r="E34" s="328">
        <f>D34/C34-1</f>
        <v>1.3921113689095099E-2</v>
      </c>
      <c r="N34" s="394"/>
    </row>
    <row r="35" spans="1:14" ht="13.8">
      <c r="A35" s="385" t="s">
        <v>62</v>
      </c>
      <c r="B35" s="386">
        <v>575.8125</v>
      </c>
      <c r="C35" s="386"/>
      <c r="D35" s="386">
        <v>531.25</v>
      </c>
      <c r="E35" s="328" t="e">
        <f>D35/C35-1</f>
        <v>#DIV/0!</v>
      </c>
      <c r="F35" s="47"/>
      <c r="N35" s="394"/>
    </row>
    <row r="36" spans="1:14" ht="13.8">
      <c r="A36" s="385" t="s">
        <v>63</v>
      </c>
      <c r="B36" s="386">
        <v>526.65</v>
      </c>
      <c r="C36" s="386">
        <v>457.5</v>
      </c>
      <c r="D36" s="386"/>
      <c r="E36" s="328"/>
      <c r="N36" s="394"/>
    </row>
    <row r="37" spans="1:14" ht="13.8">
      <c r="A37" s="385" t="s">
        <v>64</v>
      </c>
      <c r="B37" s="386">
        <v>523.66666666666674</v>
      </c>
      <c r="C37" s="386">
        <v>427.5</v>
      </c>
      <c r="D37" s="386"/>
      <c r="E37" s="328"/>
      <c r="F37" s="47"/>
      <c r="N37" s="394"/>
    </row>
    <row r="38" spans="1:14" ht="14.4" thickBot="1">
      <c r="A38" s="389" t="s">
        <v>65</v>
      </c>
      <c r="B38" s="390">
        <v>493.18333333333339</v>
      </c>
      <c r="C38" s="390">
        <v>431.25</v>
      </c>
      <c r="D38" s="390"/>
      <c r="E38" s="22"/>
      <c r="F38" s="47"/>
      <c r="N38" s="394"/>
    </row>
    <row r="39" spans="1:14" ht="17.399999999999999" thickTop="1">
      <c r="A39" s="34" t="s">
        <v>96</v>
      </c>
      <c r="G39" s="34" t="s">
        <v>96</v>
      </c>
      <c r="N39" s="394"/>
    </row>
  </sheetData>
  <hyperlinks>
    <hyperlink ref="R1" location="'Sommaire&amp;Méthodo'!A1" display="Retour Sommaire" xr:uid="{809B1454-A522-4FBA-871E-85F3609DAE64}"/>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Sommaire&amp;Méthodo</vt:lpstr>
      <vt:lpstr>Calendrier_Estim_production</vt:lpstr>
      <vt:lpstr>GC_Estim1_04_SURF_RDT_25_26</vt:lpstr>
      <vt:lpstr>GC_Estim1_04_SURF_25_26</vt:lpstr>
      <vt:lpstr>Cotations_cereales</vt:lpstr>
      <vt:lpstr>Cotations_oleoproteagineux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Isabelle DEJEAN</cp:lastModifiedBy>
  <cp:revision>1</cp:revision>
  <cp:lastPrinted>2025-01-07T16:24:25Z</cp:lastPrinted>
  <dcterms:created xsi:type="dcterms:W3CDTF">2022-12-06T11:37:04Z</dcterms:created>
  <dcterms:modified xsi:type="dcterms:W3CDTF">2026-04-13T15:20:54Z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