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mc:AlternateContent xmlns:mc="http://schemas.openxmlformats.org/markup-compatibility/2006">
    <mc:Choice Requires="x15">
      <x15ac:absPath xmlns:x15ac="http://schemas.microsoft.com/office/spreadsheetml/2010/11/ac" url="A:\02-politiques_publiques\13-connaissances_statistiques\06-suivi_conjoncturel\05-grandes cultures\2026\publi\juillet_2026\"/>
    </mc:Choice>
  </mc:AlternateContent>
  <xr:revisionPtr revIDLastSave="0" documentId="13_ncr:1_{D471FFF8-88FB-41F1-928F-E0D39EAD43BB}" xr6:coauthVersionLast="47" xr6:coauthVersionMax="47" xr10:uidLastSave="{00000000-0000-0000-0000-000000000000}"/>
  <bookViews>
    <workbookView xWindow="28680" yWindow="-120" windowWidth="29040" windowHeight="15720" tabRatio="900" firstSheet="2" activeTab="2" xr2:uid="{00000000-000D-0000-FFFF-FFFF00000000}"/>
  </bookViews>
  <sheets>
    <sheet name="Sommaire&amp;Méthodo" sheetId="17" r:id="rId1"/>
    <sheet name="Calendrier_Estim_production" sheetId="2" r:id="rId2"/>
    <sheet name="GC_Estim1_07_SURF_RDT_25_26" sheetId="13" r:id="rId3"/>
    <sheet name="GC_Estim1_07_SURF_25_26" sheetId="15" r:id="rId4"/>
    <sheet name="GC_Estim1_07_RDT_25_26" sheetId="14" r:id="rId5"/>
    <sheet name="Cotations_cereales" sheetId="18" r:id="rId6"/>
    <sheet name="Cotations_oleoproteagineux" sheetId="19" r:id="rId7"/>
  </sheets>
  <calcPr calcId="191029"/>
  <customWorkbookViews>
    <customWorkbookView name="Utilisateur Windows - Affichage personnalisé" guid="{ED3D59C6-95D8-425D-B182-A385DC662969}" mergeInterval="0" personalView="1" maximized="1" xWindow="-2109" yWindow="-193" windowWidth="2118" windowHeight="1293" tabRatio="500" activeSheetId="4"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59" i="18" l="1"/>
  <c r="E41" i="18"/>
  <c r="P33" i="13"/>
  <c r="E38" i="19"/>
  <c r="E37" i="19"/>
  <c r="E36" i="19"/>
  <c r="E34" i="19"/>
  <c r="E33" i="19"/>
  <c r="E31" i="19"/>
  <c r="E30" i="19"/>
  <c r="E29" i="19"/>
  <c r="E28" i="19"/>
  <c r="E27" i="19"/>
  <c r="E21" i="19"/>
  <c r="E20" i="19"/>
  <c r="E19" i="19"/>
  <c r="E18" i="19"/>
  <c r="E17" i="19"/>
  <c r="E16" i="19"/>
  <c r="E15" i="19"/>
  <c r="E14" i="19"/>
  <c r="E13" i="19"/>
  <c r="E12" i="19"/>
  <c r="E11" i="19"/>
  <c r="E10" i="19"/>
  <c r="E58" i="18"/>
  <c r="E57" i="18"/>
  <c r="E56" i="18"/>
  <c r="E55" i="18"/>
  <c r="E54" i="18"/>
  <c r="E53" i="18"/>
  <c r="E52" i="18"/>
  <c r="E51" i="18"/>
  <c r="E50" i="18"/>
  <c r="E49" i="18"/>
  <c r="E48" i="18"/>
  <c r="E39" i="18"/>
  <c r="E38" i="18"/>
  <c r="E37" i="18"/>
  <c r="E36" i="18"/>
  <c r="E35" i="18"/>
  <c r="E34" i="18"/>
  <c r="E33" i="18"/>
  <c r="E32" i="18"/>
  <c r="E31" i="18"/>
  <c r="E30" i="18"/>
  <c r="E23" i="18"/>
  <c r="E22" i="18"/>
  <c r="E21" i="18"/>
  <c r="E20" i="18"/>
  <c r="E19" i="18"/>
  <c r="E18" i="18"/>
  <c r="E17" i="18"/>
  <c r="E16" i="18"/>
  <c r="E15" i="18"/>
  <c r="E14" i="18"/>
  <c r="E13" i="18"/>
  <c r="E12" i="18"/>
  <c r="Q95" i="14" l="1"/>
  <c r="Q94" i="14"/>
  <c r="Q93" i="14"/>
  <c r="Q88" i="14"/>
  <c r="Q87" i="14"/>
  <c r="Q86" i="14"/>
  <c r="Q83" i="14"/>
  <c r="Q82" i="14"/>
  <c r="Q81" i="14"/>
  <c r="Q80" i="14"/>
  <c r="Q79" i="14"/>
  <c r="Q78" i="14"/>
  <c r="Q74" i="14"/>
  <c r="Q73" i="14"/>
  <c r="Q72" i="14"/>
  <c r="Q67" i="14"/>
  <c r="Q66" i="14"/>
  <c r="Q65" i="14"/>
  <c r="Q60" i="14"/>
  <c r="Q59" i="14"/>
  <c r="Q58" i="14"/>
  <c r="Q53" i="14"/>
  <c r="Q52" i="14"/>
  <c r="Q51" i="14"/>
  <c r="Q50" i="14"/>
  <c r="Q46" i="14"/>
  <c r="Q45" i="14"/>
  <c r="Q44" i="14"/>
  <c r="Q41" i="14"/>
  <c r="Q40" i="14"/>
  <c r="Q39" i="14"/>
  <c r="Q42" i="14" s="1"/>
  <c r="Q38" i="14"/>
  <c r="Q37" i="14"/>
  <c r="Q36" i="14"/>
  <c r="Q33" i="14"/>
  <c r="Q32" i="14"/>
  <c r="Q35" i="14" s="1"/>
  <c r="Q31" i="14"/>
  <c r="Q34" i="14" s="1"/>
  <c r="Q30" i="14"/>
  <c r="Q29" i="14"/>
  <c r="Q25" i="14"/>
  <c r="Q24" i="14"/>
  <c r="Q23" i="14"/>
  <c r="Q22" i="14"/>
  <c r="Q28" i="14" s="1"/>
  <c r="Q21" i="14"/>
  <c r="Q20" i="14"/>
  <c r="Q18" i="14"/>
  <c r="Q17" i="14"/>
  <c r="Q16" i="14"/>
  <c r="Q15" i="14"/>
  <c r="Q19" i="14" s="1"/>
  <c r="Q98" i="15"/>
  <c r="Q97" i="15"/>
  <c r="Q96" i="15"/>
  <c r="Q95" i="15"/>
  <c r="Q94" i="15"/>
  <c r="Q93" i="15"/>
  <c r="Q92" i="15"/>
  <c r="Q91" i="15"/>
  <c r="Q88" i="15"/>
  <c r="Q87" i="15"/>
  <c r="Q86" i="15"/>
  <c r="Q85" i="15"/>
  <c r="Q90" i="15" s="1"/>
  <c r="Q84" i="15"/>
  <c r="Q83" i="15"/>
  <c r="Q81" i="15"/>
  <c r="Q80" i="15"/>
  <c r="Q79" i="15"/>
  <c r="Q78" i="15"/>
  <c r="Q82" i="15" s="1"/>
  <c r="Q77" i="15"/>
  <c r="Q76" i="15"/>
  <c r="Q75" i="15"/>
  <c r="Q74" i="15"/>
  <c r="Q73" i="15"/>
  <c r="Q72" i="15"/>
  <c r="Q71" i="15"/>
  <c r="Q69" i="15"/>
  <c r="Q68" i="15"/>
  <c r="Q67" i="15"/>
  <c r="Q70" i="15" s="1"/>
  <c r="Q66" i="15"/>
  <c r="Q65" i="15"/>
  <c r="Q64" i="15"/>
  <c r="Q61" i="15"/>
  <c r="Q60" i="15"/>
  <c r="Q63" i="15" s="1"/>
  <c r="Q59" i="15"/>
  <c r="Q62" i="15" s="1"/>
  <c r="Q58" i="15"/>
  <c r="Q57" i="15"/>
  <c r="Q53" i="15"/>
  <c r="Q56" i="15" s="1"/>
  <c r="Q52" i="15"/>
  <c r="Q55" i="15" s="1"/>
  <c r="Q51" i="15"/>
  <c r="Q54" i="15" s="1"/>
  <c r="Q50" i="15"/>
  <c r="Q46" i="15"/>
  <c r="Q45" i="15"/>
  <c r="Q44" i="15"/>
  <c r="Q43" i="15"/>
  <c r="Q48" i="15" s="1"/>
  <c r="Q25" i="15"/>
  <c r="Q24" i="15"/>
  <c r="Q23" i="15"/>
  <c r="Q22" i="15"/>
  <c r="Q28" i="15" s="1"/>
  <c r="Q42" i="15"/>
  <c r="Q39" i="15"/>
  <c r="Q38" i="15"/>
  <c r="Q37" i="15"/>
  <c r="Q36" i="15"/>
  <c r="Q41" i="15" s="1"/>
  <c r="Q35" i="15"/>
  <c r="Q34" i="15"/>
  <c r="Q32" i="15"/>
  <c r="Q31" i="15"/>
  <c r="Q30" i="15"/>
  <c r="Q29" i="15"/>
  <c r="Q33" i="15" s="1"/>
  <c r="Q21" i="15"/>
  <c r="Q20" i="15"/>
  <c r="Q19" i="15"/>
  <c r="Q18" i="15"/>
  <c r="Q17" i="15"/>
  <c r="Q16" i="15"/>
  <c r="Q15" i="15"/>
  <c r="S30" i="13"/>
  <c r="S58" i="13"/>
  <c r="R58" i="13"/>
  <c r="Q58" i="13"/>
  <c r="S56" i="13"/>
  <c r="R56" i="13"/>
  <c r="Q56" i="13"/>
  <c r="S49" i="13"/>
  <c r="R49" i="13"/>
  <c r="Q49" i="13"/>
  <c r="S32" i="13"/>
  <c r="R32" i="13"/>
  <c r="Q32" i="13"/>
  <c r="R30" i="13"/>
  <c r="Q30" i="13"/>
  <c r="S28" i="13"/>
  <c r="R28" i="13"/>
  <c r="Q28" i="13"/>
  <c r="S26" i="13"/>
  <c r="R26" i="13"/>
  <c r="Q26" i="13"/>
  <c r="S22" i="13"/>
  <c r="R22" i="13"/>
  <c r="Q22" i="13"/>
  <c r="S20" i="13"/>
  <c r="R20" i="13"/>
  <c r="Q20" i="13"/>
  <c r="S18" i="13"/>
  <c r="R18" i="13"/>
  <c r="Q18" i="13"/>
  <c r="S16" i="13"/>
  <c r="R16" i="13"/>
  <c r="Q16" i="13"/>
  <c r="P26" i="13"/>
  <c r="P58" i="13"/>
  <c r="P56" i="13"/>
  <c r="P49" i="13"/>
  <c r="P34" i="13"/>
  <c r="S34" i="13" s="1"/>
  <c r="P32" i="13"/>
  <c r="P30" i="13"/>
  <c r="P28" i="13"/>
  <c r="P24" i="13"/>
  <c r="P22" i="13"/>
  <c r="P20" i="13"/>
  <c r="P18" i="13"/>
  <c r="P16" i="13"/>
  <c r="R43" i="13"/>
  <c r="R40" i="13"/>
  <c r="R38" i="13"/>
  <c r="R36" i="13"/>
  <c r="Q84" i="14" l="1"/>
  <c r="Q34" i="13"/>
  <c r="R34" i="13"/>
  <c r="Q26" i="14"/>
  <c r="Q27" i="14"/>
  <c r="Q47" i="15"/>
  <c r="Q26" i="15"/>
  <c r="Q40" i="15"/>
  <c r="Q27" i="15"/>
  <c r="Q49" i="15"/>
  <c r="Q89" i="15"/>
  <c r="X59" i="13"/>
  <c r="X54" i="13"/>
  <c r="X42" i="13"/>
  <c r="Y35" i="13"/>
  <c r="X35" i="13"/>
  <c r="X45" i="13" s="1"/>
  <c r="W35" i="13"/>
  <c r="V35" i="13"/>
  <c r="U35" i="13"/>
  <c r="O35" i="13"/>
  <c r="N35" i="13"/>
  <c r="M35" i="13"/>
  <c r="L35" i="13"/>
  <c r="K35" i="13"/>
  <c r="J35" i="13"/>
  <c r="I35" i="13"/>
  <c r="H35" i="13"/>
  <c r="G35" i="13"/>
  <c r="F35" i="13"/>
  <c r="C35" i="13"/>
  <c r="X60" i="13" l="1"/>
  <c r="P61" i="13" l="1"/>
  <c r="Y59" i="13"/>
  <c r="W59" i="13"/>
  <c r="V59" i="13"/>
  <c r="U59" i="13"/>
  <c r="O59" i="13"/>
  <c r="N59" i="13"/>
  <c r="M59" i="13"/>
  <c r="L59" i="13"/>
  <c r="K59" i="13"/>
  <c r="J59" i="13"/>
  <c r="I59" i="13"/>
  <c r="H59" i="13"/>
  <c r="G59" i="13"/>
  <c r="F59" i="13"/>
  <c r="E59" i="13"/>
  <c r="D59" i="13"/>
  <c r="C59" i="13"/>
  <c r="P57" i="13"/>
  <c r="P55" i="13"/>
  <c r="Y54" i="13"/>
  <c r="W54" i="13"/>
  <c r="V54" i="13"/>
  <c r="U54" i="13"/>
  <c r="O54" i="13"/>
  <c r="N54" i="13"/>
  <c r="M54" i="13"/>
  <c r="L54" i="13"/>
  <c r="K54" i="13"/>
  <c r="J54" i="13"/>
  <c r="I54" i="13"/>
  <c r="H54" i="13"/>
  <c r="G54" i="13"/>
  <c r="F54" i="13"/>
  <c r="E54" i="13"/>
  <c r="D54" i="13"/>
  <c r="C54" i="13"/>
  <c r="P52" i="13"/>
  <c r="P50" i="13"/>
  <c r="P48" i="13"/>
  <c r="P46" i="13"/>
  <c r="S43" i="13"/>
  <c r="Q43" i="13"/>
  <c r="Y42" i="13"/>
  <c r="Y60" i="13" s="1"/>
  <c r="W42" i="13"/>
  <c r="W60" i="13" s="1"/>
  <c r="V42" i="13"/>
  <c r="V60" i="13" s="1"/>
  <c r="U42" i="13"/>
  <c r="U45" i="13" s="1"/>
  <c r="O42" i="13"/>
  <c r="N42" i="13"/>
  <c r="M42" i="13"/>
  <c r="L42" i="13"/>
  <c r="K42" i="13"/>
  <c r="J42" i="13"/>
  <c r="I42" i="13"/>
  <c r="H42" i="13"/>
  <c r="G42" i="13"/>
  <c r="F42" i="13"/>
  <c r="E42" i="13"/>
  <c r="D42" i="13"/>
  <c r="C42" i="13"/>
  <c r="S40" i="13"/>
  <c r="Q40" i="13"/>
  <c r="S38" i="13"/>
  <c r="Q38" i="13"/>
  <c r="S36" i="13"/>
  <c r="Q36" i="13"/>
  <c r="L45" i="13"/>
  <c r="E35" i="13"/>
  <c r="D35" i="13"/>
  <c r="P31" i="13"/>
  <c r="R31" i="13" s="1"/>
  <c r="P29" i="13"/>
  <c r="P27" i="13"/>
  <c r="P25" i="13"/>
  <c r="P23" i="13"/>
  <c r="P21" i="13"/>
  <c r="P19" i="13"/>
  <c r="P17" i="13"/>
  <c r="R17" i="13" s="1"/>
  <c r="P15" i="13"/>
  <c r="S15" i="13" s="1"/>
  <c r="U60" i="13" l="1"/>
  <c r="Q15" i="13"/>
  <c r="S52" i="13"/>
  <c r="R52" i="13"/>
  <c r="S19" i="13"/>
  <c r="R19" i="13"/>
  <c r="S55" i="13"/>
  <c r="R55" i="13"/>
  <c r="Q21" i="13"/>
  <c r="R21" i="13"/>
  <c r="S31" i="13"/>
  <c r="W45" i="13"/>
  <c r="S57" i="13"/>
  <c r="R57" i="13"/>
  <c r="S23" i="13"/>
  <c r="R23" i="13"/>
  <c r="Q33" i="13"/>
  <c r="R33" i="13"/>
  <c r="S46" i="13"/>
  <c r="R46" i="13"/>
  <c r="S61" i="13"/>
  <c r="R61" i="13"/>
  <c r="Q27" i="13"/>
  <c r="R27" i="13"/>
  <c r="S50" i="13"/>
  <c r="R50" i="13"/>
  <c r="S29" i="13"/>
  <c r="R29" i="13"/>
  <c r="Q31" i="13"/>
  <c r="S25" i="13"/>
  <c r="R25" i="13"/>
  <c r="D45" i="13"/>
  <c r="D60" i="13" s="1"/>
  <c r="S48" i="13"/>
  <c r="R48" i="13"/>
  <c r="R15" i="13"/>
  <c r="P35" i="13"/>
  <c r="R35" i="13" s="1"/>
  <c r="P59" i="13"/>
  <c r="Q55" i="13"/>
  <c r="Q50" i="13"/>
  <c r="P54" i="13"/>
  <c r="R54" i="13" s="1"/>
  <c r="E45" i="13"/>
  <c r="E60" i="13" s="1"/>
  <c r="M45" i="13"/>
  <c r="M60" i="13" s="1"/>
  <c r="P42" i="13"/>
  <c r="Q23" i="13"/>
  <c r="C45" i="13"/>
  <c r="C60" i="13" s="1"/>
  <c r="K45" i="13"/>
  <c r="K60" i="13" s="1"/>
  <c r="G45" i="13"/>
  <c r="G60" i="13" s="1"/>
  <c r="H45" i="13"/>
  <c r="H60" i="13" s="1"/>
  <c r="I45" i="13"/>
  <c r="I60" i="13" s="1"/>
  <c r="N45" i="13"/>
  <c r="N60" i="13" s="1"/>
  <c r="O45" i="13"/>
  <c r="O60" i="13" s="1"/>
  <c r="J45" i="13"/>
  <c r="J60" i="13" s="1"/>
  <c r="L60" i="13"/>
  <c r="Q29" i="13"/>
  <c r="F45" i="13"/>
  <c r="F60" i="13" s="1"/>
  <c r="Y45" i="13"/>
  <c r="Q48" i="13"/>
  <c r="S21" i="13"/>
  <c r="Q19" i="13"/>
  <c r="Q46" i="13"/>
  <c r="S27" i="13"/>
  <c r="Q25" i="13"/>
  <c r="Q52" i="13"/>
  <c r="Q57" i="13"/>
  <c r="S17" i="13"/>
  <c r="S33" i="13"/>
  <c r="Q61" i="13"/>
  <c r="Q17" i="13"/>
  <c r="V45" i="13"/>
  <c r="S54" i="13" l="1"/>
  <c r="S59" i="13"/>
  <c r="R59" i="13"/>
  <c r="S42" i="13"/>
  <c r="R42" i="13"/>
  <c r="Q54" i="13"/>
  <c r="S35" i="13"/>
  <c r="Q59" i="13"/>
  <c r="Q42" i="13"/>
  <c r="Q35" i="13"/>
  <c r="P60" i="13"/>
  <c r="R60" i="13" s="1"/>
  <c r="P45" i="13"/>
  <c r="R45" i="13" s="1"/>
  <c r="Q60" i="13" l="1"/>
  <c r="S60" i="13"/>
  <c r="S45" i="13"/>
  <c r="Q45" i="13"/>
</calcChain>
</file>

<file path=xl/sharedStrings.xml><?xml version="1.0" encoding="utf-8"?>
<sst xmlns="http://schemas.openxmlformats.org/spreadsheetml/2006/main" count="504" uniqueCount="169">
  <si>
    <t>Evolution de la sole régionale des blés</t>
  </si>
  <si>
    <t>Calendrier de parution des informations Grandes cultures</t>
  </si>
  <si>
    <t>Surface</t>
  </si>
  <si>
    <t>Surface et production</t>
  </si>
  <si>
    <t>Déc</t>
  </si>
  <si>
    <t>Janv</t>
  </si>
  <si>
    <t>Fév</t>
  </si>
  <si>
    <t>Mars</t>
  </si>
  <si>
    <t>Avril</t>
  </si>
  <si>
    <t>Mai</t>
  </si>
  <si>
    <t>Juin</t>
  </si>
  <si>
    <t>Juillet</t>
  </si>
  <si>
    <t>Août</t>
  </si>
  <si>
    <t>Sept</t>
  </si>
  <si>
    <t>Oct</t>
  </si>
  <si>
    <t>Nov</t>
  </si>
  <si>
    <t>Blé tendre d'hiver</t>
  </si>
  <si>
    <t>Blé tendre de printemps</t>
  </si>
  <si>
    <t>Blé dur d'hiver</t>
  </si>
  <si>
    <t>Blé dur de printemps</t>
  </si>
  <si>
    <t>Orge, escourgeon d'hiver</t>
  </si>
  <si>
    <t>Orge, esc.de printemps</t>
  </si>
  <si>
    <t>Avoine d'hiver</t>
  </si>
  <si>
    <t>Avoine de printemps</t>
  </si>
  <si>
    <t>Seigle</t>
  </si>
  <si>
    <t>Triticale</t>
  </si>
  <si>
    <t>Maïs</t>
  </si>
  <si>
    <t>Sorgho</t>
  </si>
  <si>
    <t>Colza d'hiver</t>
  </si>
  <si>
    <t>Colza de printemps</t>
  </si>
  <si>
    <t>Tournesol</t>
  </si>
  <si>
    <t>Soja</t>
  </si>
  <si>
    <t>Féveroles</t>
  </si>
  <si>
    <t>Pois secs</t>
  </si>
  <si>
    <t>Lupin doux</t>
  </si>
  <si>
    <t>Betteraves</t>
  </si>
  <si>
    <t>Pommes de terre</t>
  </si>
  <si>
    <t>Jachère agronomique</t>
  </si>
  <si>
    <t>Source : Agreste - situation mensuelle grandes cultures</t>
  </si>
  <si>
    <t>Ariège</t>
  </si>
  <si>
    <t>Aveyron</t>
  </si>
  <si>
    <t>Haute-Garonne</t>
  </si>
  <si>
    <t>Gers</t>
  </si>
  <si>
    <t>Lot</t>
  </si>
  <si>
    <t>Hautes-Pyrénées</t>
  </si>
  <si>
    <t>Tarn</t>
  </si>
  <si>
    <t>Tarn-et-Garonne</t>
  </si>
  <si>
    <t>Aude</t>
  </si>
  <si>
    <t>Gard</t>
  </si>
  <si>
    <t>Hérault</t>
  </si>
  <si>
    <t>Total Occitanie</t>
  </si>
  <si>
    <t>Bassin Midi-pyrénées</t>
  </si>
  <si>
    <t>Bassin Languedoc-Roussillon</t>
  </si>
  <si>
    <t>(1) : Surfaces issues des estimations précoces de production</t>
  </si>
  <si>
    <t>Evolution des cotations des céréales, marché France métropolitaine, base juillet</t>
  </si>
  <si>
    <t>Evolution des cotations de blé tendre, rendu Rouen (base juillet)</t>
  </si>
  <si>
    <t>juil</t>
  </si>
  <si>
    <t>aout</t>
  </si>
  <si>
    <t>sept</t>
  </si>
  <si>
    <t>oct</t>
  </si>
  <si>
    <t>nov</t>
  </si>
  <si>
    <t>déc</t>
  </si>
  <si>
    <t>janv</t>
  </si>
  <si>
    <t>fév</t>
  </si>
  <si>
    <t>mars</t>
  </si>
  <si>
    <t>avril</t>
  </si>
  <si>
    <t>mai</t>
  </si>
  <si>
    <t>juin</t>
  </si>
  <si>
    <t>Euro/
Tonne</t>
  </si>
  <si>
    <t>Evolution des cotations de maïs, FOB Atlantique (base juillet)</t>
  </si>
  <si>
    <t>Euro/
Tonnes</t>
  </si>
  <si>
    <t>Evolution des cotations de Colza, rendu Rouen</t>
  </si>
  <si>
    <t>Evolution des cotations de Tournesol, rendu Bordeaux</t>
  </si>
  <si>
    <t>Unités : ha, qx/ha, %</t>
  </si>
  <si>
    <t>juillet</t>
  </si>
  <si>
    <t>OCCITANIE</t>
  </si>
  <si>
    <t>Unités : ha, Qx/ha</t>
  </si>
  <si>
    <r>
      <rPr>
        <b/>
        <sz val="9"/>
        <rFont val="Marianne"/>
        <family val="3"/>
      </rPr>
      <t xml:space="preserve">Cultures </t>
    </r>
    <r>
      <rPr>
        <sz val="9"/>
        <rFont val="Marianne"/>
        <family val="3"/>
      </rPr>
      <t>(1)</t>
    </r>
  </si>
  <si>
    <r>
      <rPr>
        <b/>
        <sz val="9"/>
        <rFont val="Marianne"/>
        <family val="3"/>
      </rPr>
      <t xml:space="preserve"> S</t>
    </r>
    <r>
      <rPr>
        <sz val="9"/>
        <rFont val="Marianne"/>
        <family val="3"/>
      </rPr>
      <t>eigle</t>
    </r>
  </si>
  <si>
    <r>
      <rPr>
        <sz val="9"/>
        <rFont val="Marianne"/>
        <family val="3"/>
      </rPr>
      <t xml:space="preserve"> </t>
    </r>
    <r>
      <rPr>
        <b/>
        <sz val="9"/>
        <rFont val="Marianne"/>
        <family val="3"/>
      </rPr>
      <t>O</t>
    </r>
    <r>
      <rPr>
        <sz val="9"/>
        <rFont val="Marianne"/>
        <family val="3"/>
      </rPr>
      <t>rge et 
escourgeon d'hiver</t>
    </r>
  </si>
  <si>
    <r>
      <rPr>
        <sz val="9"/>
        <rFont val="Marianne"/>
        <family val="3"/>
      </rPr>
      <t xml:space="preserve"> </t>
    </r>
    <r>
      <rPr>
        <b/>
        <sz val="9"/>
        <rFont val="Marianne"/>
        <family val="3"/>
      </rPr>
      <t>O</t>
    </r>
    <r>
      <rPr>
        <sz val="9"/>
        <rFont val="Marianne"/>
        <family val="3"/>
      </rPr>
      <t>rge et 
escourgeon de printemps</t>
    </r>
  </si>
  <si>
    <r>
      <rPr>
        <b/>
        <sz val="9"/>
        <rFont val="Marianne"/>
        <family val="3"/>
      </rPr>
      <t xml:space="preserve"> T</t>
    </r>
    <r>
      <rPr>
        <sz val="9"/>
        <rFont val="Marianne"/>
        <family val="3"/>
      </rPr>
      <t>riticale</t>
    </r>
  </si>
  <si>
    <r>
      <rPr>
        <sz val="9"/>
        <rFont val="Marianne"/>
        <family val="3"/>
      </rPr>
      <t xml:space="preserve"> </t>
    </r>
    <r>
      <rPr>
        <b/>
        <sz val="9"/>
        <rFont val="Marianne"/>
        <family val="3"/>
      </rPr>
      <t>M</t>
    </r>
    <r>
      <rPr>
        <sz val="9"/>
        <rFont val="Marianne"/>
        <family val="3"/>
      </rPr>
      <t>aïs grain irrigué</t>
    </r>
  </si>
  <si>
    <r>
      <rPr>
        <sz val="9"/>
        <rFont val="Marianne"/>
        <family val="3"/>
      </rPr>
      <t xml:space="preserve"> </t>
    </r>
    <r>
      <rPr>
        <b/>
        <sz val="9"/>
        <rFont val="Marianne"/>
        <family val="3"/>
      </rPr>
      <t>M</t>
    </r>
    <r>
      <rPr>
        <sz val="9"/>
        <rFont val="Marianne"/>
        <family val="3"/>
      </rPr>
      <t>aïs grain en sec</t>
    </r>
  </si>
  <si>
    <r>
      <rPr>
        <sz val="9"/>
        <rFont val="Marianne"/>
        <family val="3"/>
      </rPr>
      <t xml:space="preserve"> </t>
    </r>
    <r>
      <rPr>
        <b/>
        <sz val="9"/>
        <rFont val="Marianne"/>
        <family val="3"/>
      </rPr>
      <t>M</t>
    </r>
    <r>
      <rPr>
        <sz val="9"/>
        <rFont val="Marianne"/>
        <family val="3"/>
      </rPr>
      <t>aïs semence</t>
    </r>
  </si>
  <si>
    <r>
      <rPr>
        <sz val="9"/>
        <rFont val="Marianne"/>
        <family val="3"/>
      </rPr>
      <t xml:space="preserve"> </t>
    </r>
    <r>
      <rPr>
        <b/>
        <sz val="9"/>
        <rFont val="Marianne"/>
        <family val="3"/>
      </rPr>
      <t>S</t>
    </r>
    <r>
      <rPr>
        <sz val="9"/>
        <rFont val="Marianne"/>
        <family val="3"/>
      </rPr>
      <t>orgho grain</t>
    </r>
  </si>
  <si>
    <r>
      <rPr>
        <b/>
        <sz val="9"/>
        <rFont val="Marianne"/>
        <family val="3"/>
      </rPr>
      <t xml:space="preserve"> T</t>
    </r>
    <r>
      <rPr>
        <sz val="9"/>
        <rFont val="Marianne"/>
        <family val="3"/>
      </rPr>
      <t>ournesol</t>
    </r>
  </si>
  <si>
    <r>
      <rPr>
        <b/>
        <sz val="9"/>
        <rFont val="Marianne"/>
        <family val="3"/>
      </rPr>
      <t xml:space="preserve"> S</t>
    </r>
    <r>
      <rPr>
        <sz val="9"/>
        <rFont val="Marianne"/>
        <family val="3"/>
      </rPr>
      <t>oja</t>
    </r>
  </si>
  <si>
    <r>
      <rPr>
        <sz val="9"/>
        <rFont val="Marianne"/>
        <family val="3"/>
      </rPr>
      <t xml:space="preserve"> </t>
    </r>
    <r>
      <rPr>
        <b/>
        <sz val="9"/>
        <rFont val="Marianne"/>
        <family val="3"/>
      </rPr>
      <t>F</t>
    </r>
    <r>
      <rPr>
        <sz val="9"/>
        <rFont val="Marianne"/>
        <family val="3"/>
      </rPr>
      <t>éveroles</t>
    </r>
  </si>
  <si>
    <r>
      <rPr>
        <sz val="9"/>
        <rFont val="Marianne"/>
        <family val="3"/>
      </rPr>
      <t xml:space="preserve"> </t>
    </r>
    <r>
      <rPr>
        <b/>
        <sz val="9"/>
        <rFont val="Marianne"/>
        <family val="3"/>
      </rPr>
      <t>P</t>
    </r>
    <r>
      <rPr>
        <sz val="9"/>
        <rFont val="Marianne"/>
        <family val="3"/>
      </rPr>
      <t>ois  protéagineux</t>
    </r>
  </si>
  <si>
    <r>
      <rPr>
        <sz val="9"/>
        <rFont val="Marianne"/>
        <family val="3"/>
      </rPr>
      <t xml:space="preserve"> </t>
    </r>
    <r>
      <rPr>
        <b/>
        <sz val="9"/>
        <rFont val="Marianne"/>
        <family val="3"/>
      </rPr>
      <t>M</t>
    </r>
    <r>
      <rPr>
        <sz val="9"/>
        <rFont val="Marianne"/>
        <family val="3"/>
      </rPr>
      <t>aïs fourrage et ensilage</t>
    </r>
  </si>
  <si>
    <t xml:space="preserve">Rendement </t>
  </si>
  <si>
    <t>Total céréales à paille</t>
  </si>
  <si>
    <t>Total Maïs (hors fourrage)</t>
  </si>
  <si>
    <t>Total Protéagineux</t>
  </si>
  <si>
    <r>
      <t xml:space="preserve"> C</t>
    </r>
    <r>
      <rPr>
        <sz val="9"/>
        <rFont val="Marianne"/>
        <family val="3"/>
      </rPr>
      <t>olza (et navette) d'hiver</t>
    </r>
  </si>
  <si>
    <t>2024-2025</t>
  </si>
  <si>
    <t>source : FranceAgriMer</t>
  </si>
  <si>
    <t>source : Agreste</t>
  </si>
  <si>
    <t>Riz</t>
  </si>
  <si>
    <t xml:space="preserve">(2) : Évolutions des surfaces en % calculées par comparaison aux estimations Agreste de la campagne précédente - SAA </t>
  </si>
  <si>
    <t xml:space="preserve">(3) : Évolutions des surfaces et rendements (respectivement  en % et en Qx/ha) calculés par comparaison aux estimations moyennes des 5 dernières campagnes - Agreste  - SAA </t>
  </si>
  <si>
    <t>Evolution des cotations de blé dur, FOB Port-la-nouvelle (base juillet)</t>
  </si>
  <si>
    <t xml:space="preserve">Unités : ha, qx/ha, % </t>
  </si>
  <si>
    <t>Lozère</t>
  </si>
  <si>
    <t>Pyrénées-Orientales</t>
  </si>
  <si>
    <r>
      <rPr>
        <sz val="9"/>
        <rFont val="Marianne"/>
        <family val="3"/>
      </rPr>
      <t xml:space="preserve"> </t>
    </r>
    <r>
      <rPr>
        <b/>
        <sz val="9"/>
        <rFont val="Marianne"/>
        <family val="3"/>
      </rPr>
      <t>B</t>
    </r>
    <r>
      <rPr>
        <sz val="9"/>
        <rFont val="Marianne"/>
        <family val="3"/>
      </rPr>
      <t>lé tendre  d'hiver</t>
    </r>
  </si>
  <si>
    <r>
      <rPr>
        <sz val="9"/>
        <rFont val="Marianne"/>
        <family val="3"/>
      </rPr>
      <t xml:space="preserve"> </t>
    </r>
    <r>
      <rPr>
        <b/>
        <sz val="9"/>
        <rFont val="Marianne"/>
        <family val="3"/>
      </rPr>
      <t>B</t>
    </r>
    <r>
      <rPr>
        <sz val="9"/>
        <rFont val="Marianne"/>
        <family val="3"/>
      </rPr>
      <t>lé tendre de printemps</t>
    </r>
  </si>
  <si>
    <r>
      <rPr>
        <b/>
        <sz val="9"/>
        <rFont val="Marianne"/>
        <family val="3"/>
      </rPr>
      <t xml:space="preserve"> B</t>
    </r>
    <r>
      <rPr>
        <sz val="9"/>
        <rFont val="Marianne"/>
        <family val="3"/>
      </rPr>
      <t>lé dur d'hiver</t>
    </r>
  </si>
  <si>
    <r>
      <rPr>
        <b/>
        <sz val="9"/>
        <rFont val="Marianne"/>
        <family val="3"/>
      </rPr>
      <t xml:space="preserve"> B</t>
    </r>
    <r>
      <rPr>
        <sz val="9"/>
        <rFont val="Marianne"/>
        <family val="3"/>
      </rPr>
      <t>lé dur de printemps</t>
    </r>
  </si>
  <si>
    <r>
      <rPr>
        <sz val="9"/>
        <rFont val="Marianne"/>
        <family val="3"/>
      </rPr>
      <t xml:space="preserve"> </t>
    </r>
    <r>
      <rPr>
        <b/>
        <sz val="9"/>
        <rFont val="Marianne"/>
        <family val="3"/>
      </rPr>
      <t>A</t>
    </r>
    <r>
      <rPr>
        <sz val="9"/>
        <rFont val="Marianne"/>
        <family val="3"/>
      </rPr>
      <t>voine d'hiver</t>
    </r>
  </si>
  <si>
    <r>
      <t>R</t>
    </r>
    <r>
      <rPr>
        <sz val="9"/>
        <color rgb="FF000000"/>
        <rFont val="Marianne"/>
        <family val="3"/>
      </rPr>
      <t>iz</t>
    </r>
  </si>
  <si>
    <t>Sommaire</t>
  </si>
  <si>
    <t>Retour Sommaire</t>
  </si>
  <si>
    <t>Evol/moyenne quinquennale</t>
  </si>
  <si>
    <t>Evol/moyenne décennale</t>
  </si>
  <si>
    <t>Moyen quinquennal</t>
  </si>
  <si>
    <t>Moyen décennal</t>
  </si>
  <si>
    <t>RENDEMENT</t>
  </si>
  <si>
    <t>Total Oléagineux</t>
  </si>
  <si>
    <t>Total Céréales (hors riz)</t>
  </si>
  <si>
    <t>rendement non disponible à ce stade</t>
  </si>
  <si>
    <t>rendement/surface non disponible à ce stade</t>
  </si>
  <si>
    <t>surface non disponible à ce stade</t>
  </si>
  <si>
    <t>SURFACE</t>
  </si>
  <si>
    <r>
      <rPr>
        <sz val="9"/>
        <rFont val="Marianne"/>
        <family val="3"/>
      </rPr>
      <t xml:space="preserve"> </t>
    </r>
    <r>
      <rPr>
        <b/>
        <sz val="9"/>
        <rFont val="Marianne"/>
        <family val="3"/>
      </rPr>
      <t>A</t>
    </r>
    <r>
      <rPr>
        <sz val="9"/>
        <rFont val="Marianne"/>
        <family val="3"/>
      </rPr>
      <t>voine de printemps</t>
    </r>
  </si>
  <si>
    <r>
      <t xml:space="preserve"> B</t>
    </r>
    <r>
      <rPr>
        <sz val="9"/>
        <rFont val="Marianne"/>
        <family val="3"/>
      </rPr>
      <t xml:space="preserve">lé dur </t>
    </r>
  </si>
  <si>
    <r>
      <rPr>
        <sz val="9"/>
        <rFont val="Marianne"/>
        <family val="3"/>
      </rPr>
      <t xml:space="preserve"> </t>
    </r>
    <r>
      <rPr>
        <b/>
        <sz val="9"/>
        <rFont val="Marianne"/>
        <family val="3"/>
      </rPr>
      <t>B</t>
    </r>
    <r>
      <rPr>
        <sz val="9"/>
        <rFont val="Marianne"/>
        <family val="3"/>
      </rPr>
      <t>lé tendre et épeautre</t>
    </r>
  </si>
  <si>
    <t>rendement</t>
  </si>
  <si>
    <t xml:space="preserve">rendement </t>
  </si>
  <si>
    <t xml:space="preserve">surface </t>
  </si>
  <si>
    <t>surface</t>
  </si>
  <si>
    <t xml:space="preserve">(4) : Évolutions des surfaces et rendements (respectivement  en % et en Qx/ha) calculés par comparaison aux estimations moyennes des 10 dernières campagnes - Agreste  - SAA </t>
  </si>
  <si>
    <t>Total COP (hors maïs fourrage, autres céréales, mélanges et légumes secs)</t>
  </si>
  <si>
    <r>
      <t xml:space="preserve"> C</t>
    </r>
    <r>
      <rPr>
        <sz val="9"/>
        <rFont val="Marianne"/>
        <family val="3"/>
      </rPr>
      <t>olza (et navette) hiver</t>
    </r>
  </si>
  <si>
    <t xml:space="preserve">Pour plus de détail, consultez l'information rapide nationale de conjoncture sous agreste </t>
  </si>
  <si>
    <r>
      <t xml:space="preserve">Evolution par rapport à la campagne précédente </t>
    </r>
    <r>
      <rPr>
        <sz val="9"/>
        <color rgb="FF252AFF"/>
        <rFont val="Marianne"/>
        <family val="3"/>
      </rPr>
      <t>(2)</t>
    </r>
  </si>
  <si>
    <t>Ecart par rapport à la moyenne quinquennale (3)</t>
  </si>
  <si>
    <t>Ecart par rapport à la moyenne décennale (4)</t>
  </si>
  <si>
    <t>Ecart/moyenne quinquennale</t>
  </si>
  <si>
    <t>Ecart/moyenne décennale</t>
  </si>
  <si>
    <t>Calendrier des estimations précoces de production</t>
  </si>
  <si>
    <t>Cotations des céréales</t>
  </si>
  <si>
    <t>Cotations  des oléoproteagineux</t>
  </si>
  <si>
    <r>
      <rPr>
        <sz val="9"/>
        <rFont val="Marianne"/>
        <family val="3"/>
      </rPr>
      <t xml:space="preserve"> </t>
    </r>
    <r>
      <rPr>
        <b/>
        <sz val="9"/>
        <rFont val="Marianne"/>
        <family val="3"/>
      </rPr>
      <t>M</t>
    </r>
    <r>
      <rPr>
        <sz val="9"/>
        <rFont val="Marianne"/>
        <family val="3"/>
      </rPr>
      <t xml:space="preserve">aïs grain </t>
    </r>
  </si>
  <si>
    <t>Estimation 2026</t>
  </si>
  <si>
    <t>2025 (1)</t>
  </si>
  <si>
    <t>Evol/2025</t>
  </si>
  <si>
    <t>Campagne de production 2026 (estimations précoces de production)</t>
  </si>
  <si>
    <t>Grandes cultures : SAA 2025</t>
  </si>
  <si>
    <t>Estimations des surfaces et rendements campagne 2025/2026</t>
  </si>
  <si>
    <t>Estimations des surfaces campagne 2025/2026</t>
  </si>
  <si>
    <t>Estimations des rendements campagne 2025/2026</t>
  </si>
  <si>
    <t>(5) : SAA 2025 Provisoire</t>
  </si>
  <si>
    <t>2025(1)</t>
  </si>
  <si>
    <r>
      <t>M</t>
    </r>
    <r>
      <rPr>
        <sz val="9"/>
        <rFont val="Marianne"/>
        <family val="3"/>
      </rPr>
      <t>aïs Grain</t>
    </r>
    <r>
      <rPr>
        <b/>
        <sz val="9"/>
        <rFont val="Marianne"/>
        <family val="3"/>
      </rPr>
      <t xml:space="preserve"> irrigué</t>
    </r>
  </si>
  <si>
    <r>
      <rPr>
        <sz val="9"/>
        <rFont val="Marianne"/>
        <family val="3"/>
      </rPr>
      <t xml:space="preserve"> </t>
    </r>
    <r>
      <rPr>
        <b/>
        <sz val="9"/>
        <rFont val="Marianne"/>
        <family val="3"/>
      </rPr>
      <t>M</t>
    </r>
    <r>
      <rPr>
        <sz val="9"/>
        <rFont val="Marianne"/>
        <family val="3"/>
      </rPr>
      <t>aïs grain</t>
    </r>
  </si>
  <si>
    <r>
      <rPr>
        <sz val="9"/>
        <rFont val="Marianne"/>
        <family val="3"/>
      </rPr>
      <t xml:space="preserve"> </t>
    </r>
    <r>
      <rPr>
        <b/>
        <sz val="9"/>
        <rFont val="Marianne"/>
        <family val="3"/>
      </rPr>
      <t>M</t>
    </r>
    <r>
      <rPr>
        <sz val="9"/>
        <rFont val="Marianne"/>
        <family val="3"/>
      </rPr>
      <t xml:space="preserve">aïs grain </t>
    </r>
    <r>
      <rPr>
        <b/>
        <sz val="9"/>
        <rFont val="Marianne"/>
        <family val="3"/>
      </rPr>
      <t>en sec</t>
    </r>
  </si>
  <si>
    <r>
      <t xml:space="preserve">Grandes cultures : estimations des surfaces au </t>
    </r>
    <r>
      <rPr>
        <b/>
        <u/>
        <sz val="11"/>
        <color rgb="FF000000"/>
        <rFont val="Marianne"/>
        <family val="3"/>
      </rPr>
      <t>1er juillet 2026</t>
    </r>
  </si>
  <si>
    <r>
      <t xml:space="preserve">Grandes cultures : estimations des surfaces au </t>
    </r>
    <r>
      <rPr>
        <b/>
        <u/>
        <sz val="11"/>
        <color rgb="FF000000"/>
        <rFont val="Marianne"/>
        <family val="3"/>
      </rPr>
      <t xml:space="preserve">1er juillet 2026 </t>
    </r>
  </si>
  <si>
    <r>
      <t xml:space="preserve">Grandes cultures : estimations des surfaces et rendements au </t>
    </r>
    <r>
      <rPr>
        <b/>
        <u/>
        <sz val="11"/>
        <color rgb="FF000000"/>
        <rFont val="Marianne"/>
        <family val="3"/>
      </rPr>
      <t>1er juillet 2026</t>
    </r>
  </si>
  <si>
    <t>Moyenne 2021-2025 Occitanie quinquennale</t>
  </si>
  <si>
    <t>Moyenne 2016-2025 Occitanie décennale</t>
  </si>
  <si>
    <t>Moyenne 2020-2024</t>
  </si>
  <si>
    <t>2025-2026</t>
  </si>
  <si>
    <t>Evol. 2024/2025</t>
  </si>
  <si>
    <t>(1) : SAA 2025 semi-définitive</t>
  </si>
  <si>
    <t>(2) : SAA 2025 Provisoire</t>
  </si>
  <si>
    <t>Agreste - SAA semi-définitive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</si>
</sst>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_-;\-* #,##0.00\ _€_-;_-* &quot;-&quot;??\ _€_-;_-@_-"/>
    <numFmt numFmtId="165" formatCode="0&quot;  &quot;"/>
    <numFmt numFmtId="166" formatCode="0.0"/>
    <numFmt numFmtId="167" formatCode="#.0"/>
    <numFmt numFmtId="168" formatCode="* #,##0\ ;* \(#,##0\);* &quot;- &quot;;@\ "/>
    <numFmt numFmtId="169" formatCode="#,##0.00\ [$€-40C];[Red]\-#,##0.00\ [$€-40C]"/>
    <numFmt numFmtId="170" formatCode="_-* #,##0\ _€_-;\-* #,##0\ _€_-;_-* &quot;-&quot;??\ _€_-;_-@_-"/>
    <numFmt numFmtId="171" formatCode="mm/dd/yyyy\ hh:mm:ss"/>
  </numFmts>
  <fonts count="85">
    <font>
      <sz val="10"/>
      <color rgb="FF000000"/>
      <name val="Arial"/>
    </font>
    <font>
      <sz val="11"/>
      <color rgb="FFCC0000"/>
      <name val="Arial"/>
      <family val="2"/>
    </font>
    <font>
      <b/>
      <sz val="12"/>
      <color rgb="FF000000"/>
      <name val="Marianne"/>
      <family val="3"/>
    </font>
    <font>
      <sz val="11"/>
      <color rgb="FF000000"/>
      <name val="Marianne"/>
      <family val="3"/>
    </font>
    <font>
      <sz val="9"/>
      <color rgb="FF000000"/>
      <name val="Marianne"/>
      <family val="3"/>
    </font>
    <font>
      <b/>
      <sz val="11"/>
      <color rgb="FF000000"/>
      <name val="Marianne"/>
      <family val="3"/>
    </font>
    <font>
      <i/>
      <sz val="11"/>
      <color rgb="FF000000"/>
      <name val="Marianne"/>
      <family val="3"/>
    </font>
    <font>
      <sz val="10"/>
      <color rgb="FF000000"/>
      <name val="Arial1"/>
    </font>
    <font>
      <b/>
      <sz val="10"/>
      <color rgb="FF000000"/>
      <name val="Arial1"/>
    </font>
    <font>
      <sz val="9"/>
      <color rgb="FF000000"/>
      <name val="Arial1"/>
    </font>
    <font>
      <i/>
      <sz val="9"/>
      <color rgb="FF000000"/>
      <name val="Arial1"/>
    </font>
    <font>
      <i/>
      <sz val="9"/>
      <color rgb="FF3366FF"/>
      <name val="Arial1"/>
    </font>
    <font>
      <i/>
      <sz val="9"/>
      <color rgb="FF0000FF"/>
      <name val="Arial1"/>
    </font>
    <font>
      <sz val="10"/>
      <name val="Arial"/>
      <family val="2"/>
    </font>
    <font>
      <sz val="12"/>
      <name val="Arial"/>
      <family val="2"/>
    </font>
    <font>
      <sz val="8"/>
      <name val="Arial"/>
      <family val="2"/>
    </font>
    <font>
      <sz val="10"/>
      <color theme="1"/>
      <name val="Arial"/>
      <family val="2"/>
    </font>
    <font>
      <b/>
      <sz val="10"/>
      <name val="Arial"/>
      <family val="2"/>
    </font>
    <font>
      <sz val="11"/>
      <color indexed="48"/>
      <name val="Arial"/>
      <family val="2"/>
    </font>
    <font>
      <sz val="11"/>
      <color indexed="30"/>
      <name val="Arial"/>
      <family val="2"/>
    </font>
    <font>
      <sz val="8"/>
      <color theme="1"/>
      <name val="Arial"/>
      <family val="2"/>
    </font>
    <font>
      <sz val="7.5"/>
      <color theme="1"/>
      <name val="Marianne"/>
      <family val="3"/>
    </font>
    <font>
      <sz val="11"/>
      <color theme="1"/>
      <name val="Arial"/>
      <family val="2"/>
    </font>
    <font>
      <b/>
      <sz val="9"/>
      <color theme="1"/>
      <name val="Arial"/>
      <family val="2"/>
    </font>
    <font>
      <sz val="10"/>
      <name val="Calibri Light"/>
      <family val="2"/>
    </font>
    <font>
      <sz val="8"/>
      <name val="Calibri Light"/>
      <family val="2"/>
    </font>
    <font>
      <sz val="10"/>
      <color rgb="FF000000"/>
      <name val="Arial"/>
      <family val="2"/>
    </font>
    <font>
      <sz val="11"/>
      <color indexed="8"/>
      <name val="Calibri"/>
      <family val="2"/>
    </font>
    <font>
      <sz val="11"/>
      <color indexed="9"/>
      <name val="Calibri"/>
      <family val="2"/>
    </font>
    <font>
      <b/>
      <sz val="11"/>
      <color indexed="52"/>
      <name val="Calibri"/>
      <family val="2"/>
    </font>
    <font>
      <sz val="11"/>
      <color indexed="62"/>
      <name val="Calibri"/>
      <family val="2"/>
    </font>
    <font>
      <sz val="9"/>
      <color indexed="18"/>
      <name val="Arial"/>
      <family val="2"/>
    </font>
    <font>
      <u/>
      <sz val="10"/>
      <name val="Arial"/>
      <family val="2"/>
    </font>
    <font>
      <b/>
      <sz val="11"/>
      <color indexed="63"/>
      <name val="Calibri"/>
      <family val="2"/>
    </font>
    <font>
      <b/>
      <sz val="18"/>
      <color indexed="56"/>
      <name val="Cambria"/>
      <family val="2"/>
    </font>
    <font>
      <b/>
      <sz val="18"/>
      <color indexed="62"/>
      <name val="Cambria"/>
      <family val="2"/>
    </font>
    <font>
      <u/>
      <sz val="10"/>
      <color indexed="30"/>
      <name val="Arial"/>
      <family val="2"/>
    </font>
    <font>
      <b/>
      <sz val="11"/>
      <name val="Arial"/>
      <family val="2"/>
    </font>
    <font>
      <i/>
      <sz val="10"/>
      <name val="Arial"/>
      <family val="2"/>
    </font>
    <font>
      <sz val="10"/>
      <color indexed="10"/>
      <name val="Arial"/>
      <family val="2"/>
    </font>
    <font>
      <sz val="10"/>
      <color rgb="FF000000"/>
      <name val="Arial"/>
      <family val="2"/>
    </font>
    <font>
      <sz val="11"/>
      <name val="Marianne"/>
      <family val="3"/>
    </font>
    <font>
      <u/>
      <sz val="10"/>
      <color theme="10"/>
      <name val="Arial"/>
      <family val="2"/>
    </font>
    <font>
      <sz val="12"/>
      <name val="Marianne"/>
      <family val="3"/>
    </font>
    <font>
      <sz val="8"/>
      <name val="Marianne"/>
      <family val="3"/>
    </font>
    <font>
      <sz val="8"/>
      <color theme="1"/>
      <name val="Marianne"/>
      <family val="3"/>
    </font>
    <font>
      <sz val="10"/>
      <color theme="1"/>
      <name val="Marianne"/>
      <family val="3"/>
    </font>
    <font>
      <b/>
      <sz val="11"/>
      <color theme="1"/>
      <name val="Marianne"/>
      <family val="3"/>
    </font>
    <font>
      <sz val="10"/>
      <name val="Marianne"/>
      <family val="3"/>
    </font>
    <font>
      <b/>
      <sz val="8"/>
      <color theme="1"/>
      <name val="Marianne"/>
      <family val="3"/>
    </font>
    <font>
      <sz val="12"/>
      <color theme="1"/>
      <name val="Marianne"/>
      <family val="3"/>
    </font>
    <font>
      <sz val="10"/>
      <color rgb="FF000000"/>
      <name val="Marianne"/>
      <family val="3"/>
    </font>
    <font>
      <b/>
      <sz val="10"/>
      <color rgb="FF000000"/>
      <name val="Marianne"/>
      <family val="3"/>
    </font>
    <font>
      <b/>
      <sz val="9"/>
      <color rgb="FF000000"/>
      <name val="Marianne"/>
      <family val="3"/>
    </font>
    <font>
      <b/>
      <sz val="9"/>
      <name val="Marianne"/>
      <family val="3"/>
    </font>
    <font>
      <sz val="9"/>
      <name val="Marianne"/>
      <family val="3"/>
    </font>
    <font>
      <b/>
      <sz val="9"/>
      <color rgb="FFFFFFFF"/>
      <name val="Marianne"/>
      <family val="3"/>
    </font>
    <font>
      <b/>
      <sz val="9"/>
      <color rgb="FF0000FF"/>
      <name val="Marianne"/>
      <family val="3"/>
    </font>
    <font>
      <i/>
      <sz val="9"/>
      <color rgb="FF000000"/>
      <name val="Marianne"/>
      <family val="3"/>
    </font>
    <font>
      <i/>
      <sz val="9"/>
      <color rgb="FF3366FF"/>
      <name val="Marianne"/>
      <family val="3"/>
    </font>
    <font>
      <b/>
      <i/>
      <sz val="9"/>
      <color rgb="FF0000FF"/>
      <name val="Marianne"/>
      <family val="3"/>
    </font>
    <font>
      <i/>
      <sz val="9"/>
      <color rgb="FF0000FF"/>
      <name val="Marianne"/>
      <family val="3"/>
    </font>
    <font>
      <b/>
      <sz val="10"/>
      <name val="Marianne"/>
      <family val="3"/>
    </font>
    <font>
      <sz val="10"/>
      <color rgb="FF000000"/>
      <name val="Arial"/>
      <family val="2"/>
    </font>
    <font>
      <sz val="10"/>
      <color indexed="39"/>
      <name val="Arial"/>
      <family val="2"/>
    </font>
    <font>
      <b/>
      <i/>
      <sz val="9"/>
      <color rgb="FFFF0000"/>
      <name val="Marianne"/>
      <family val="3"/>
    </font>
    <font>
      <i/>
      <sz val="9"/>
      <color rgb="FFFF0000"/>
      <name val="Marianne"/>
      <family val="3"/>
    </font>
    <font>
      <sz val="9"/>
      <color rgb="FF3366FF"/>
      <name val="Marianne"/>
      <family val="3"/>
    </font>
    <font>
      <b/>
      <i/>
      <sz val="9"/>
      <color rgb="FF0000FF"/>
      <name val="Arial1"/>
    </font>
    <font>
      <u/>
      <sz val="11"/>
      <color rgb="FF000000"/>
      <name val="Marianne"/>
      <family val="3"/>
    </font>
    <font>
      <b/>
      <sz val="11"/>
      <color rgb="FFFF0000"/>
      <name val="Marianne"/>
      <family val="3"/>
    </font>
    <font>
      <b/>
      <u/>
      <sz val="11"/>
      <color rgb="FF000000"/>
      <name val="Marianne"/>
      <family val="3"/>
    </font>
    <font>
      <b/>
      <sz val="15"/>
      <color rgb="FF008080"/>
      <name val="Marianne"/>
      <family val="3"/>
    </font>
    <font>
      <b/>
      <u/>
      <sz val="10"/>
      <color theme="10"/>
      <name val="Marianne"/>
      <family val="3"/>
    </font>
    <font>
      <b/>
      <sz val="10"/>
      <color rgb="FFFF0000"/>
      <name val="Arial"/>
      <family val="2"/>
    </font>
    <font>
      <i/>
      <sz val="9"/>
      <name val="Marianne"/>
      <family val="3"/>
    </font>
    <font>
      <b/>
      <sz val="9"/>
      <color rgb="FF252AFF"/>
      <name val="Marianne"/>
      <family val="3"/>
    </font>
    <font>
      <sz val="9"/>
      <color rgb="FF252AFF"/>
      <name val="Marianne"/>
      <family val="3"/>
    </font>
    <font>
      <b/>
      <i/>
      <sz val="9"/>
      <color rgb="FF252AFF"/>
      <name val="Marianne"/>
      <family val="3"/>
    </font>
    <font>
      <i/>
      <sz val="9"/>
      <color rgb="FF252AFF"/>
      <name val="Marianne"/>
      <family val="3"/>
    </font>
    <font>
      <u/>
      <sz val="11"/>
      <color rgb="FF008080"/>
      <name val="Marianne"/>
      <family val="3"/>
    </font>
    <font>
      <sz val="10"/>
      <color rgb="FF000000"/>
      <name val="Arial"/>
      <family val="2"/>
    </font>
    <font>
      <sz val="7.5"/>
      <name val="Marianne"/>
      <family val="3"/>
    </font>
    <font>
      <sz val="8"/>
      <color indexed="8"/>
      <name val="Arial"/>
      <family val="2"/>
    </font>
    <font>
      <b/>
      <sz val="8"/>
      <name val="Arial"/>
      <family val="2"/>
    </font>
  </fonts>
  <fills count="30">
    <fill>
      <patternFill patternType="none"/>
    </fill>
    <fill>
      <patternFill patternType="gray125"/>
    </fill>
    <fill>
      <patternFill patternType="solid">
        <fgColor rgb="FFFFFFFF"/>
        <bgColor rgb="FFFFFFCC"/>
      </patternFill>
    </fill>
    <fill>
      <patternFill patternType="solid">
        <fgColor rgb="FFCCFFCC"/>
        <bgColor rgb="FFCCFFFF"/>
      </patternFill>
    </fill>
    <fill>
      <patternFill patternType="solid">
        <fgColor rgb="FFFFFF99"/>
        <bgColor rgb="FFFFFFCC"/>
      </patternFill>
    </fill>
    <fill>
      <patternFill patternType="solid">
        <fgColor rgb="FF339966"/>
        <bgColor rgb="FF008080"/>
      </patternFill>
    </fill>
    <fill>
      <patternFill patternType="solid">
        <fgColor theme="8" tint="0.79998168889431442"/>
        <bgColor indexed="64"/>
      </patternFill>
    </fill>
    <fill>
      <patternFill patternType="solid">
        <fgColor theme="0"/>
        <bgColor indexed="26"/>
      </patternFill>
    </fill>
    <fill>
      <patternFill patternType="solid">
        <fgColor theme="0"/>
        <bgColor indexed="64"/>
      </patternFill>
    </fill>
    <fill>
      <patternFill patternType="solid">
        <fgColor indexed="31"/>
        <bgColor indexed="22"/>
      </patternFill>
    </fill>
    <fill>
      <patternFill patternType="solid">
        <fgColor indexed="27"/>
        <bgColor indexed="41"/>
      </patternFill>
    </fill>
    <fill>
      <patternFill patternType="solid">
        <fgColor indexed="47"/>
        <bgColor indexed="22"/>
      </patternFill>
    </fill>
    <fill>
      <patternFill patternType="solid">
        <fgColor indexed="51"/>
        <bgColor indexed="13"/>
      </patternFill>
    </fill>
    <fill>
      <patternFill patternType="solid">
        <fgColor indexed="30"/>
        <bgColor indexed="21"/>
      </patternFill>
    </fill>
    <fill>
      <patternFill patternType="solid">
        <fgColor indexed="49"/>
        <bgColor indexed="40"/>
      </patternFill>
    </fill>
    <fill>
      <patternFill patternType="solid">
        <fgColor indexed="52"/>
        <bgColor indexed="45"/>
      </patternFill>
    </fill>
    <fill>
      <patternFill patternType="solid">
        <fgColor indexed="22"/>
        <bgColor indexed="44"/>
      </patternFill>
    </fill>
    <fill>
      <patternFill patternType="solid">
        <fgColor indexed="26"/>
        <bgColor indexed="9"/>
      </patternFill>
    </fill>
    <fill>
      <patternFill patternType="solid">
        <fgColor theme="2"/>
        <bgColor rgb="FFCCFFFF"/>
      </patternFill>
    </fill>
    <fill>
      <patternFill patternType="solid">
        <fgColor theme="2"/>
        <bgColor indexed="64"/>
      </patternFill>
    </fill>
    <fill>
      <patternFill patternType="solid">
        <fgColor theme="7" tint="0.59999389629810485"/>
        <bgColor rgb="FFFFFFCC"/>
      </patternFill>
    </fill>
    <fill>
      <patternFill patternType="solid">
        <fgColor theme="7" tint="0.59999389629810485"/>
        <bgColor indexed="64"/>
      </patternFill>
    </fill>
    <fill>
      <patternFill patternType="solid">
        <fgColor theme="0"/>
        <bgColor rgb="FFFFFFCC"/>
      </patternFill>
    </fill>
    <fill>
      <patternFill patternType="solid">
        <fgColor theme="0"/>
        <bgColor rgb="FFCCFFFF"/>
      </patternFill>
    </fill>
    <fill>
      <patternFill patternType="lightUp">
        <fgColor auto="1"/>
        <bgColor theme="0"/>
      </patternFill>
    </fill>
    <fill>
      <patternFill patternType="lightUp">
        <bgColor theme="2"/>
      </patternFill>
    </fill>
    <fill>
      <patternFill patternType="solid">
        <fgColor theme="4" tint="0.79998168889431442"/>
        <bgColor indexed="64"/>
      </patternFill>
    </fill>
    <fill>
      <patternFill patternType="solid">
        <fgColor theme="4" tint="0.79998168889431442"/>
        <bgColor rgb="FFFFFFCC"/>
      </patternFill>
    </fill>
    <fill>
      <patternFill patternType="solid">
        <fgColor theme="4" tint="0.79998168889431442"/>
        <bgColor rgb="FFCCFFFF"/>
      </patternFill>
    </fill>
    <fill>
      <patternFill patternType="solid">
        <fgColor indexed="22"/>
      </patternFill>
    </fill>
  </fills>
  <borders count="125">
    <border>
      <left/>
      <right/>
      <top/>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top/>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top/>
      <bottom style="hair">
        <color auto="1"/>
      </bottom>
      <diagonal/>
    </border>
    <border>
      <left style="hair">
        <color auto="1"/>
      </left>
      <right style="hair">
        <color auto="1"/>
      </right>
      <top/>
      <bottom style="hair">
        <color auto="1"/>
      </bottom>
      <diagonal/>
    </border>
    <border>
      <left/>
      <right/>
      <top/>
      <bottom style="thin">
        <color indexed="21"/>
      </bottom>
      <diagonal/>
    </border>
    <border>
      <left style="thick">
        <color theme="4" tint="0.59996337778862885"/>
      </left>
      <right style="thick">
        <color theme="4" tint="0.59996337778862885"/>
      </right>
      <top style="thick">
        <color theme="4" tint="0.59996337778862885"/>
      </top>
      <bottom/>
      <diagonal/>
    </border>
    <border>
      <left style="thick">
        <color theme="4" tint="0.59996337778862885"/>
      </left>
      <right style="thick">
        <color theme="4" tint="0.59996337778862885"/>
      </right>
      <top/>
      <bottom/>
      <diagonal/>
    </border>
    <border>
      <left style="thick">
        <color theme="4" tint="0.59996337778862885"/>
      </left>
      <right style="thick">
        <color theme="4" tint="0.59996337778862885"/>
      </right>
      <top/>
      <bottom style="thick">
        <color theme="4" tint="0.59996337778862885"/>
      </bottom>
      <diagonal/>
    </border>
    <border>
      <left style="thick">
        <color theme="4" tint="0.39994506668294322"/>
      </left>
      <right/>
      <top style="thick">
        <color theme="4" tint="0.39994506668294322"/>
      </top>
      <bottom/>
      <diagonal/>
    </border>
    <border>
      <left/>
      <right/>
      <top style="thick">
        <color theme="4" tint="0.39994506668294322"/>
      </top>
      <bottom/>
      <diagonal/>
    </border>
    <border>
      <left/>
      <right style="thick">
        <color theme="4" tint="0.39994506668294322"/>
      </right>
      <top style="thick">
        <color theme="4" tint="0.39994506668294322"/>
      </top>
      <bottom/>
      <diagonal/>
    </border>
    <border>
      <left style="thick">
        <color theme="4" tint="0.39994506668294322"/>
      </left>
      <right style="thick">
        <color theme="4" tint="0.39994506668294322"/>
      </right>
      <top style="thick">
        <color theme="4" tint="0.39994506668294322"/>
      </top>
      <bottom/>
      <diagonal/>
    </border>
    <border>
      <left style="thick">
        <color theme="4" tint="0.39994506668294322"/>
      </left>
      <right style="thick">
        <color theme="4" tint="0.39994506668294322"/>
      </right>
      <top/>
      <bottom/>
      <diagonal/>
    </border>
    <border>
      <left style="thick">
        <color theme="4" tint="0.39994506668294322"/>
      </left>
      <right style="thick">
        <color theme="4" tint="0.39994506668294322"/>
      </right>
      <top/>
      <bottom style="thick">
        <color theme="4" tint="0.39994506668294322"/>
      </bottom>
      <diagonal/>
    </border>
    <border>
      <left style="hair">
        <color indexed="23"/>
      </left>
      <right style="hair">
        <color indexed="23"/>
      </right>
      <top style="hair">
        <color indexed="23"/>
      </top>
      <bottom style="hair">
        <color indexed="23"/>
      </bottom>
      <diagonal/>
    </border>
    <border>
      <left style="hair">
        <color indexed="22"/>
      </left>
      <right style="hair">
        <color indexed="22"/>
      </right>
      <top style="hair">
        <color indexed="22"/>
      </top>
      <bottom style="hair">
        <color indexed="22"/>
      </bottom>
      <diagonal/>
    </border>
    <border>
      <left style="hair">
        <color indexed="63"/>
      </left>
      <right style="hair">
        <color indexed="63"/>
      </right>
      <top style="hair">
        <color indexed="63"/>
      </top>
      <bottom style="hair">
        <color indexed="63"/>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hair">
        <color indexed="64"/>
      </left>
      <right/>
      <top/>
      <bottom style="dotted">
        <color indexed="64"/>
      </bottom>
      <diagonal/>
    </border>
    <border>
      <left/>
      <right style="hair">
        <color indexed="64"/>
      </right>
      <top/>
      <bottom style="dotted">
        <color indexed="64"/>
      </bottom>
      <diagonal/>
    </border>
    <border>
      <left/>
      <right style="hair">
        <color auto="1"/>
      </right>
      <top style="dotted">
        <color indexed="64"/>
      </top>
      <bottom style="mediumDashed">
        <color indexed="64"/>
      </bottom>
      <diagonal/>
    </border>
    <border>
      <left style="medium">
        <color auto="1"/>
      </left>
      <right style="medium">
        <color auto="1"/>
      </right>
      <top style="medium">
        <color auto="1"/>
      </top>
      <bottom style="medium">
        <color auto="1"/>
      </bottom>
      <diagonal/>
    </border>
    <border>
      <left style="hair">
        <color indexed="64"/>
      </left>
      <right style="hair">
        <color indexed="64"/>
      </right>
      <top/>
      <bottom style="dotted">
        <color indexed="64"/>
      </bottom>
      <diagonal/>
    </border>
    <border>
      <left style="medium">
        <color auto="1"/>
      </left>
      <right/>
      <top style="medium">
        <color auto="1"/>
      </top>
      <bottom style="medium">
        <color auto="1"/>
      </bottom>
      <diagonal/>
    </border>
    <border>
      <left style="hair">
        <color indexed="64"/>
      </left>
      <right/>
      <top style="medium">
        <color auto="1"/>
      </top>
      <bottom style="medium">
        <color auto="1"/>
      </bottom>
      <diagonal/>
    </border>
    <border>
      <left/>
      <right/>
      <top style="medium">
        <color auto="1"/>
      </top>
      <bottom style="medium">
        <color auto="1"/>
      </bottom>
      <diagonal/>
    </border>
    <border>
      <left style="hair">
        <color indexed="64"/>
      </left>
      <right style="medium">
        <color auto="1"/>
      </right>
      <top style="medium">
        <color auto="1"/>
      </top>
      <bottom style="medium">
        <color auto="1"/>
      </bottom>
      <diagonal/>
    </border>
    <border>
      <left style="hair">
        <color auto="1"/>
      </left>
      <right/>
      <top style="dotted">
        <color indexed="64"/>
      </top>
      <bottom/>
      <diagonal/>
    </border>
    <border>
      <left style="medium">
        <color auto="1"/>
      </left>
      <right style="hair">
        <color indexed="64"/>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hair">
        <color indexed="64"/>
      </right>
      <top/>
      <bottom style="dotted">
        <color indexed="64"/>
      </bottom>
      <diagonal/>
    </border>
    <border>
      <left style="hair">
        <color indexed="64"/>
      </left>
      <right style="medium">
        <color indexed="64"/>
      </right>
      <top/>
      <bottom style="dotted">
        <color indexed="64"/>
      </bottom>
      <diagonal/>
    </border>
    <border>
      <left style="hair">
        <color indexed="64"/>
      </left>
      <right style="medium">
        <color indexed="64"/>
      </right>
      <top style="dotted">
        <color indexed="64"/>
      </top>
      <bottom style="mediumDashed">
        <color indexed="64"/>
      </bottom>
      <diagonal/>
    </border>
    <border>
      <left style="medium">
        <color indexed="64"/>
      </left>
      <right style="hair">
        <color indexed="64"/>
      </right>
      <top style="dotted">
        <color indexed="64"/>
      </top>
      <bottom/>
      <diagonal/>
    </border>
    <border>
      <left style="medium">
        <color indexed="64"/>
      </left>
      <right style="hair">
        <color indexed="64"/>
      </right>
      <top style="dotted">
        <color indexed="64"/>
      </top>
      <bottom style="medium">
        <color indexed="64"/>
      </bottom>
      <diagonal/>
    </border>
    <border>
      <left style="hair">
        <color auto="1"/>
      </left>
      <right/>
      <top style="dotted">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style="dotted">
        <color indexed="64"/>
      </right>
      <top style="medium">
        <color auto="1"/>
      </top>
      <bottom style="medium">
        <color auto="1"/>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mediumDashed">
        <color indexed="64"/>
      </bottom>
      <diagonal/>
    </border>
    <border>
      <left style="dotted">
        <color indexed="64"/>
      </left>
      <right style="dotted">
        <color indexed="64"/>
      </right>
      <top style="dotted">
        <color indexed="64"/>
      </top>
      <bottom/>
      <diagonal/>
    </border>
    <border>
      <left style="dotted">
        <color indexed="64"/>
      </left>
      <right style="dotted">
        <color indexed="64"/>
      </right>
      <top style="dotted">
        <color indexed="64"/>
      </top>
      <bottom style="medium">
        <color indexed="64"/>
      </bottom>
      <diagonal/>
    </border>
    <border>
      <left style="dotted">
        <color indexed="64"/>
      </left>
      <right style="dotted">
        <color indexed="64"/>
      </right>
      <top style="medium">
        <color auto="1"/>
      </top>
      <bottom style="dotted">
        <color indexed="64"/>
      </bottom>
      <diagonal/>
    </border>
    <border>
      <left/>
      <right style="dotted">
        <color indexed="64"/>
      </right>
      <top style="medium">
        <color auto="1"/>
      </top>
      <bottom style="medium">
        <color auto="1"/>
      </bottom>
      <diagonal/>
    </border>
    <border>
      <left style="medium">
        <color indexed="64"/>
      </left>
      <right style="dotted">
        <color indexed="64"/>
      </right>
      <top style="medium">
        <color indexed="64"/>
      </top>
      <bottom style="medium">
        <color auto="1"/>
      </bottom>
      <diagonal/>
    </border>
    <border>
      <left style="dotted">
        <color indexed="64"/>
      </left>
      <right style="medium">
        <color indexed="64"/>
      </right>
      <top style="medium">
        <color indexed="64"/>
      </top>
      <bottom style="medium">
        <color auto="1"/>
      </bottom>
      <diagonal/>
    </border>
    <border>
      <left style="medium">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style="dotted">
        <color indexed="64"/>
      </top>
      <bottom style="mediumDashed">
        <color indexed="64"/>
      </bottom>
      <diagonal/>
    </border>
    <border>
      <left style="dotted">
        <color indexed="64"/>
      </left>
      <right style="medium">
        <color indexed="64"/>
      </right>
      <top style="dotted">
        <color indexed="64"/>
      </top>
      <bottom style="mediumDashed">
        <color indexed="64"/>
      </bottom>
      <diagonal/>
    </border>
    <border>
      <left style="medium">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medium">
        <color auto="1"/>
      </top>
      <bottom style="dotted">
        <color indexed="64"/>
      </bottom>
      <diagonal/>
    </border>
    <border>
      <left style="dotted">
        <color indexed="64"/>
      </left>
      <right style="medium">
        <color indexed="64"/>
      </right>
      <top style="medium">
        <color auto="1"/>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hair">
        <color indexed="64"/>
      </left>
      <right/>
      <top style="medium">
        <color indexed="64"/>
      </top>
      <bottom/>
      <diagonal/>
    </border>
    <border>
      <left/>
      <right style="hair">
        <color indexed="64"/>
      </right>
      <top style="medium">
        <color indexed="64"/>
      </top>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hair">
        <color indexed="64"/>
      </right>
      <top style="mediumDashDot">
        <color indexed="64"/>
      </top>
      <bottom style="dotted">
        <color indexed="64"/>
      </bottom>
      <diagonal/>
    </border>
    <border>
      <left style="hair">
        <color indexed="64"/>
      </left>
      <right/>
      <top style="mediumDashDot">
        <color indexed="64"/>
      </top>
      <bottom style="dotted">
        <color indexed="64"/>
      </bottom>
      <diagonal/>
    </border>
    <border>
      <left style="medium">
        <color indexed="64"/>
      </left>
      <right style="dotted">
        <color indexed="64"/>
      </right>
      <top style="mediumDashDot">
        <color indexed="64"/>
      </top>
      <bottom style="dotted">
        <color indexed="64"/>
      </bottom>
      <diagonal/>
    </border>
    <border>
      <left style="dotted">
        <color indexed="64"/>
      </left>
      <right style="dotted">
        <color indexed="64"/>
      </right>
      <top style="mediumDashDot">
        <color indexed="64"/>
      </top>
      <bottom style="dotted">
        <color indexed="64"/>
      </bottom>
      <diagonal/>
    </border>
    <border>
      <left style="dotted">
        <color indexed="64"/>
      </left>
      <right style="medium">
        <color indexed="64"/>
      </right>
      <top style="mediumDashDot">
        <color indexed="64"/>
      </top>
      <bottom style="dotted">
        <color indexed="64"/>
      </bottom>
      <diagonal/>
    </border>
    <border>
      <left/>
      <right style="hair">
        <color indexed="64"/>
      </right>
      <top style="mediumDashDot">
        <color indexed="64"/>
      </top>
      <bottom style="dotted">
        <color indexed="64"/>
      </bottom>
      <diagonal/>
    </border>
    <border>
      <left style="hair">
        <color indexed="64"/>
      </left>
      <right style="hair">
        <color indexed="64"/>
      </right>
      <top style="mediumDashDot">
        <color indexed="64"/>
      </top>
      <bottom style="dotted">
        <color indexed="64"/>
      </bottom>
      <diagonal/>
    </border>
    <border>
      <left style="hair">
        <color indexed="64"/>
      </left>
      <right style="medium">
        <color indexed="64"/>
      </right>
      <top style="mediumDashDot">
        <color indexed="64"/>
      </top>
      <bottom style="dotted">
        <color indexed="64"/>
      </bottom>
      <diagonal/>
    </border>
    <border>
      <left style="medium">
        <color indexed="64"/>
      </left>
      <right style="hair">
        <color indexed="64"/>
      </right>
      <top style="dotted">
        <color indexed="64"/>
      </top>
      <bottom style="mediumDashDot">
        <color indexed="64"/>
      </bottom>
      <diagonal/>
    </border>
    <border>
      <left style="hair">
        <color auto="1"/>
      </left>
      <right/>
      <top style="dotted">
        <color indexed="64"/>
      </top>
      <bottom style="mediumDashDot">
        <color indexed="64"/>
      </bottom>
      <diagonal/>
    </border>
    <border>
      <left style="medium">
        <color indexed="64"/>
      </left>
      <right style="dotted">
        <color indexed="64"/>
      </right>
      <top style="dotted">
        <color indexed="64"/>
      </top>
      <bottom style="mediumDashDot">
        <color indexed="64"/>
      </bottom>
      <diagonal/>
    </border>
    <border>
      <left style="dotted">
        <color indexed="64"/>
      </left>
      <right style="dotted">
        <color indexed="64"/>
      </right>
      <top style="dotted">
        <color indexed="64"/>
      </top>
      <bottom style="mediumDashDot">
        <color indexed="64"/>
      </bottom>
      <diagonal/>
    </border>
    <border>
      <left style="dotted">
        <color indexed="64"/>
      </left>
      <right style="medium">
        <color indexed="64"/>
      </right>
      <top style="dotted">
        <color indexed="64"/>
      </top>
      <bottom style="mediumDashDot">
        <color indexed="64"/>
      </bottom>
      <diagonal/>
    </border>
    <border>
      <left/>
      <right style="hair">
        <color auto="1"/>
      </right>
      <top style="dotted">
        <color indexed="64"/>
      </top>
      <bottom style="mediumDashDot">
        <color indexed="64"/>
      </bottom>
      <diagonal/>
    </border>
    <border>
      <left style="hair">
        <color auto="1"/>
      </left>
      <right style="medium">
        <color indexed="64"/>
      </right>
      <top style="dotted">
        <color indexed="64"/>
      </top>
      <bottom style="mediumDashDot">
        <color indexed="64"/>
      </bottom>
      <diagonal/>
    </border>
    <border>
      <left/>
      <right style="dotted">
        <color indexed="64"/>
      </right>
      <top style="medium">
        <color indexed="64"/>
      </top>
      <bottom/>
      <diagonal/>
    </border>
    <border>
      <left/>
      <right style="dotted">
        <color indexed="64"/>
      </right>
      <top style="mediumDashDot">
        <color indexed="64"/>
      </top>
      <bottom style="dotted">
        <color indexed="64"/>
      </bottom>
      <diagonal/>
    </border>
    <border>
      <left/>
      <right style="dotted">
        <color indexed="64"/>
      </right>
      <top style="dotted">
        <color indexed="64"/>
      </top>
      <bottom style="mediumDashDot">
        <color indexed="64"/>
      </bottom>
      <diagonal/>
    </border>
    <border>
      <left style="medium">
        <color indexed="64"/>
      </left>
      <right style="hair">
        <color indexed="64"/>
      </right>
      <top style="medium">
        <color indexed="64"/>
      </top>
      <bottom style="dotted">
        <color indexed="64"/>
      </bottom>
      <diagonal/>
    </border>
    <border>
      <left style="hair">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right style="hair">
        <color indexed="64"/>
      </right>
      <top style="medium">
        <color indexed="64"/>
      </top>
      <bottom style="dotted">
        <color indexed="64"/>
      </bottom>
      <diagonal/>
    </border>
    <border>
      <left style="hair">
        <color indexed="64"/>
      </left>
      <right style="hair">
        <color indexed="64"/>
      </right>
      <top style="medium">
        <color indexed="64"/>
      </top>
      <bottom style="dotted">
        <color indexed="64"/>
      </bottom>
      <diagonal/>
    </border>
    <border>
      <left style="hair">
        <color indexed="64"/>
      </left>
      <right style="medium">
        <color indexed="64"/>
      </right>
      <top style="medium">
        <color indexed="64"/>
      </top>
      <bottom style="dotted">
        <color indexed="64"/>
      </bottom>
      <diagonal/>
    </border>
    <border>
      <left style="dotted">
        <color auto="1"/>
      </left>
      <right style="dotted">
        <color auto="1"/>
      </right>
      <top style="dotted">
        <color auto="1"/>
      </top>
      <bottom style="dotted">
        <color auto="1"/>
      </bottom>
      <diagonal/>
    </border>
    <border>
      <left style="medium">
        <color indexed="64"/>
      </left>
      <right style="dashed">
        <color auto="1"/>
      </right>
      <top style="medium">
        <color indexed="64"/>
      </top>
      <bottom style="medium">
        <color indexed="64"/>
      </bottom>
      <diagonal/>
    </border>
    <border>
      <left style="medium">
        <color indexed="64"/>
      </left>
      <right style="dotted">
        <color auto="1"/>
      </right>
      <top style="dotted">
        <color auto="1"/>
      </top>
      <bottom style="dotted">
        <color auto="1"/>
      </bottom>
      <diagonal/>
    </border>
    <border>
      <left style="dotted">
        <color auto="1"/>
      </left>
      <right style="medium">
        <color indexed="64"/>
      </right>
      <top style="dotted">
        <color auto="1"/>
      </top>
      <bottom style="dotted">
        <color auto="1"/>
      </bottom>
      <diagonal/>
    </border>
    <border>
      <left style="dotted">
        <color indexed="64"/>
      </left>
      <right/>
      <top style="medium">
        <color auto="1"/>
      </top>
      <bottom style="medium">
        <color auto="1"/>
      </bottom>
      <diagonal/>
    </border>
    <border>
      <left style="dotted">
        <color auto="1"/>
      </left>
      <right/>
      <top style="dotted">
        <color auto="1"/>
      </top>
      <bottom style="dotted">
        <color auto="1"/>
      </bottom>
      <diagonal/>
    </border>
    <border>
      <left style="dotted">
        <color indexed="64"/>
      </left>
      <right/>
      <top style="dotted">
        <color indexed="64"/>
      </top>
      <bottom style="mediumDashDot">
        <color indexed="64"/>
      </bottom>
      <diagonal/>
    </border>
    <border>
      <left style="dotted">
        <color indexed="64"/>
      </left>
      <right/>
      <top style="mediumDashDot">
        <color indexed="64"/>
      </top>
      <bottom style="dotted">
        <color indexed="64"/>
      </bottom>
      <diagonal/>
    </border>
    <border>
      <left style="dotted">
        <color indexed="64"/>
      </left>
      <right/>
      <top style="dotted">
        <color indexed="64"/>
      </top>
      <bottom style="medium">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auto="1"/>
      </top>
      <bottom style="dotted">
        <color auto="1"/>
      </bottom>
      <diagonal/>
    </border>
    <border>
      <left style="medium">
        <color indexed="64"/>
      </left>
      <right style="medium">
        <color indexed="64"/>
      </right>
      <top style="dotted">
        <color indexed="64"/>
      </top>
      <bottom style="mediumDashDot">
        <color indexed="64"/>
      </bottom>
      <diagonal/>
    </border>
    <border>
      <left style="medium">
        <color indexed="64"/>
      </left>
      <right style="medium">
        <color indexed="64"/>
      </right>
      <top style="mediumDashDot">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dotted">
        <color indexed="64"/>
      </top>
      <bottom/>
      <diagonal/>
    </border>
    <border>
      <left/>
      <right/>
      <top style="dotted">
        <color indexed="64"/>
      </top>
      <bottom style="mediumDashed">
        <color indexed="64"/>
      </bottom>
      <diagonal/>
    </border>
    <border>
      <left style="hair">
        <color indexed="64"/>
      </left>
      <right style="hair">
        <color indexed="64"/>
      </right>
      <top style="medium">
        <color auto="1"/>
      </top>
      <bottom style="medium">
        <color auto="1"/>
      </bottom>
      <diagonal/>
    </border>
    <border>
      <left/>
      <right/>
      <top style="dotted">
        <color indexed="64"/>
      </top>
      <bottom style="mediumDashDot">
        <color indexed="64"/>
      </bottom>
      <diagonal/>
    </border>
    <border>
      <left style="thick">
        <color theme="4" tint="0.39994506668294322"/>
      </left>
      <right style="thick">
        <color theme="4" tint="0.39994506668294322"/>
      </right>
      <top/>
      <bottom style="thick">
        <color theme="4" tint="0.39991454817346722"/>
      </bottom>
      <diagonal/>
    </border>
  </borders>
  <cellStyleXfs count="41">
    <xf numFmtId="0" fontId="0" fillId="0" borderId="0">
      <protection locked="0"/>
    </xf>
    <xf numFmtId="9" fontId="13" fillId="0" borderId="0" applyFill="0" applyBorder="0" applyAlignment="0" applyProtection="0"/>
    <xf numFmtId="0" fontId="13" fillId="0" borderId="0"/>
    <xf numFmtId="0" fontId="1" fillId="0" borderId="0" applyBorder="0">
      <protection locked="0"/>
    </xf>
    <xf numFmtId="9" fontId="26" fillId="0" borderId="0" applyFont="0" applyFill="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4" borderId="0" applyNumberFormat="0" applyBorder="0" applyAlignment="0" applyProtection="0"/>
    <xf numFmtId="0" fontId="29" fillId="16" borderId="19" applyNumberFormat="0" applyAlignment="0" applyProtection="0"/>
    <xf numFmtId="168" fontId="13" fillId="0" borderId="0" applyFill="0" applyBorder="0" applyAlignment="0" applyProtection="0"/>
    <xf numFmtId="0" fontId="13" fillId="17" borderId="20" applyNumberFormat="0" applyAlignment="0" applyProtection="0"/>
    <xf numFmtId="168" fontId="13" fillId="0" borderId="0" applyFill="0" applyBorder="0" applyAlignment="0" applyProtection="0"/>
    <xf numFmtId="0" fontId="13" fillId="0" borderId="0" applyNumberFormat="0" applyFill="0" applyBorder="0" applyProtection="0">
      <alignment horizontal="center"/>
    </xf>
    <xf numFmtId="0" fontId="30" fillId="11" borderId="19" applyNumberFormat="0" applyAlignment="0" applyProtection="0"/>
    <xf numFmtId="0" fontId="36" fillId="0" borderId="0" applyNumberFormat="0" applyFill="0" applyBorder="0" applyAlignment="0" applyProtection="0"/>
    <xf numFmtId="164" fontId="13" fillId="0" borderId="0" applyFill="0" applyBorder="0" applyAlignment="0" applyProtection="0"/>
    <xf numFmtId="164" fontId="13" fillId="0" borderId="0" applyFont="0" applyFill="0" applyBorder="0" applyAlignment="0" applyProtection="0"/>
    <xf numFmtId="0" fontId="31" fillId="0" borderId="0"/>
    <xf numFmtId="9" fontId="13" fillId="0" borderId="0" applyFont="0" applyFill="0" applyBorder="0" applyAlignment="0" applyProtection="0"/>
    <xf numFmtId="0" fontId="32" fillId="0" borderId="0" applyNumberFormat="0" applyFill="0" applyBorder="0" applyAlignment="0" applyProtection="0"/>
    <xf numFmtId="169" fontId="32" fillId="0" borderId="0" applyFill="0" applyBorder="0" applyAlignment="0" applyProtection="0"/>
    <xf numFmtId="0" fontId="33" fillId="16" borderId="21"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13" fillId="0" borderId="0" applyNumberFormat="0" applyFill="0" applyBorder="0" applyProtection="0">
      <alignment horizontal="center" textRotation="90"/>
    </xf>
    <xf numFmtId="164" fontId="40" fillId="0" borderId="0" applyFont="0" applyFill="0" applyBorder="0" applyAlignment="0" applyProtection="0"/>
    <xf numFmtId="0" fontId="26" fillId="0" borderId="0">
      <protection locked="0"/>
    </xf>
    <xf numFmtId="0" fontId="42" fillId="0" borderId="0" applyNumberFormat="0" applyFill="0" applyBorder="0" applyAlignment="0" applyProtection="0">
      <protection locked="0"/>
    </xf>
    <xf numFmtId="9" fontId="26" fillId="0" borderId="0" applyFont="0" applyFill="0" applyBorder="0" applyAlignment="0" applyProtection="0"/>
    <xf numFmtId="164" fontId="26" fillId="0" borderId="0" applyFont="0" applyFill="0" applyBorder="0" applyAlignment="0" applyProtection="0"/>
    <xf numFmtId="0" fontId="63" fillId="0" borderId="0">
      <protection locked="0"/>
    </xf>
    <xf numFmtId="0" fontId="81" fillId="29" borderId="0">
      <alignment wrapText="1"/>
    </xf>
    <xf numFmtId="0" fontId="81" fillId="0" borderId="0">
      <alignment wrapText="1"/>
    </xf>
    <xf numFmtId="0" fontId="81" fillId="0" borderId="0">
      <alignment wrapText="1"/>
    </xf>
    <xf numFmtId="0" fontId="81" fillId="0" borderId="0">
      <alignment wrapText="1"/>
    </xf>
    <xf numFmtId="171" fontId="81" fillId="0" borderId="0">
      <alignment wrapText="1"/>
    </xf>
  </cellStyleXfs>
  <cellXfs count="403">
    <xf numFmtId="0" fontId="0" fillId="0" borderId="0" xfId="0">
      <protection locked="0"/>
    </xf>
    <xf numFmtId="0" fontId="0" fillId="0" borderId="0" xfId="0">
      <protection locked="0"/>
    </xf>
    <xf numFmtId="0" fontId="5" fillId="0" borderId="0" xfId="0" applyFont="1">
      <protection locked="0"/>
    </xf>
    <xf numFmtId="0" fontId="3" fillId="0" borderId="3" xfId="0" applyFont="1" applyBorder="1">
      <protection locked="0"/>
    </xf>
    <xf numFmtId="0" fontId="3" fillId="0" borderId="0" xfId="0" applyFont="1">
      <protection locked="0"/>
    </xf>
    <xf numFmtId="0" fontId="3" fillId="3" borderId="0" xfId="0" applyFont="1" applyFill="1">
      <protection locked="0"/>
    </xf>
    <xf numFmtId="0" fontId="3" fillId="5" borderId="0" xfId="0" applyFont="1" applyFill="1">
      <protection locked="0"/>
    </xf>
    <xf numFmtId="0" fontId="3" fillId="0" borderId="1" xfId="0" applyFont="1" applyBorder="1">
      <protection locked="0"/>
    </xf>
    <xf numFmtId="0" fontId="3" fillId="0" borderId="2" xfId="0" applyFont="1" applyBorder="1">
      <protection locked="0"/>
    </xf>
    <xf numFmtId="0" fontId="3" fillId="0" borderId="4" xfId="0" applyFont="1" applyBorder="1">
      <protection locked="0"/>
    </xf>
    <xf numFmtId="0" fontId="3" fillId="3" borderId="5" xfId="0" applyFont="1" applyFill="1" applyBorder="1">
      <protection locked="0"/>
    </xf>
    <xf numFmtId="0" fontId="3" fillId="3" borderId="6" xfId="0" applyFont="1" applyFill="1" applyBorder="1">
      <protection locked="0"/>
    </xf>
    <xf numFmtId="0" fontId="3" fillId="5" borderId="6" xfId="0" applyFont="1" applyFill="1" applyBorder="1">
      <protection locked="0"/>
    </xf>
    <xf numFmtId="0" fontId="3" fillId="0" borderId="6" xfId="0" applyFont="1" applyBorder="1">
      <protection locked="0"/>
    </xf>
    <xf numFmtId="0" fontId="3" fillId="0" borderId="7" xfId="0" applyFont="1" applyBorder="1">
      <protection locked="0"/>
    </xf>
    <xf numFmtId="0" fontId="3" fillId="0" borderId="8" xfId="0" applyFont="1" applyBorder="1">
      <protection locked="0"/>
    </xf>
    <xf numFmtId="0" fontId="3" fillId="3" borderId="8" xfId="0" applyFont="1" applyFill="1" applyBorder="1">
      <protection locked="0"/>
    </xf>
    <xf numFmtId="0" fontId="3" fillId="3" borderId="1" xfId="0" applyFont="1" applyFill="1" applyBorder="1">
      <protection locked="0"/>
    </xf>
    <xf numFmtId="49" fontId="6" fillId="0" borderId="0" xfId="0" applyNumberFormat="1" applyFont="1" applyAlignment="1">
      <alignment horizontal="left" vertical="center"/>
      <protection locked="0"/>
    </xf>
    <xf numFmtId="0" fontId="0" fillId="0" borderId="0" xfId="0">
      <protection locked="0"/>
    </xf>
    <xf numFmtId="0" fontId="17" fillId="0" borderId="0" xfId="2" applyFont="1" applyFill="1"/>
    <xf numFmtId="9" fontId="21" fillId="0" borderId="10" xfId="1" applyFont="1" applyFill="1" applyBorder="1" applyAlignment="1">
      <alignment horizontal="right" vertical="center" wrapText="1"/>
    </xf>
    <xf numFmtId="9" fontId="21" fillId="0" borderId="11" xfId="1" applyFont="1" applyFill="1" applyBorder="1" applyAlignment="1">
      <alignment horizontal="right" vertical="center" wrapText="1"/>
    </xf>
    <xf numFmtId="9" fontId="21" fillId="0" borderId="12" xfId="1" applyFont="1" applyFill="1" applyBorder="1" applyAlignment="1">
      <alignment horizontal="right" vertical="center" wrapText="1"/>
    </xf>
    <xf numFmtId="0" fontId="24" fillId="8" borderId="0" xfId="2" applyFont="1" applyFill="1"/>
    <xf numFmtId="9" fontId="21" fillId="0" borderId="16" xfId="1" applyFont="1" applyFill="1" applyBorder="1" applyAlignment="1">
      <alignment horizontal="right" vertical="center" wrapText="1"/>
    </xf>
    <xf numFmtId="9" fontId="21" fillId="0" borderId="17" xfId="1" applyFont="1" applyFill="1" applyBorder="1" applyAlignment="1">
      <alignment horizontal="right" vertical="center" wrapText="1"/>
    </xf>
    <xf numFmtId="0" fontId="13" fillId="0" borderId="0" xfId="2"/>
    <xf numFmtId="49" fontId="38" fillId="0" borderId="0" xfId="2" applyNumberFormat="1" applyFont="1" applyFill="1" applyBorder="1" applyAlignment="1">
      <alignment horizontal="left" vertical="center"/>
    </xf>
    <xf numFmtId="0" fontId="37" fillId="0" borderId="0" xfId="2" applyFont="1" applyFill="1" applyAlignment="1"/>
    <xf numFmtId="0" fontId="17" fillId="0" borderId="0" xfId="2" applyFont="1" applyFill="1" applyAlignment="1"/>
    <xf numFmtId="0" fontId="13" fillId="0" borderId="0" xfId="2" applyFill="1"/>
    <xf numFmtId="0" fontId="39" fillId="0" borderId="0" xfId="2" applyFont="1" applyFill="1" applyAlignment="1"/>
    <xf numFmtId="0" fontId="17" fillId="0" borderId="0" xfId="2" applyFont="1" applyAlignment="1">
      <alignment vertical="center"/>
    </xf>
    <xf numFmtId="165" fontId="13" fillId="0" borderId="0" xfId="2" applyNumberFormat="1"/>
    <xf numFmtId="0" fontId="26" fillId="0" borderId="0" xfId="31">
      <protection locked="0"/>
    </xf>
    <xf numFmtId="0" fontId="48" fillId="7" borderId="0" xfId="2" applyFont="1" applyFill="1"/>
    <xf numFmtId="0" fontId="48" fillId="8" borderId="0" xfId="2" applyFont="1" applyFill="1"/>
    <xf numFmtId="0" fontId="9" fillId="0" borderId="0" xfId="31" applyFont="1" applyFill="1" applyBorder="1" applyAlignment="1">
      <alignment vertical="center"/>
      <protection locked="0"/>
    </xf>
    <xf numFmtId="170" fontId="10" fillId="0" borderId="0" xfId="30" applyNumberFormat="1" applyFont="1" applyFill="1" applyBorder="1" applyAlignment="1" applyProtection="1">
      <alignment horizontal="right" vertical="center"/>
      <protection locked="0"/>
    </xf>
    <xf numFmtId="170" fontId="11" fillId="0" borderId="0" xfId="30" applyNumberFormat="1" applyFont="1" applyFill="1" applyBorder="1" applyAlignment="1" applyProtection="1">
      <alignment horizontal="right" vertical="center"/>
      <protection locked="0"/>
    </xf>
    <xf numFmtId="0" fontId="26" fillId="0" borderId="23" xfId="31" applyFont="1" applyBorder="1" applyAlignment="1">
      <alignment horizontal="center" vertical="center" wrapText="1" shrinkToFit="1"/>
      <protection locked="0"/>
    </xf>
    <xf numFmtId="0" fontId="41" fillId="0" borderId="0" xfId="2" applyFont="1" applyFill="1" applyBorder="1" applyAlignment="1">
      <alignment horizontal="left" vertical="center"/>
    </xf>
    <xf numFmtId="0" fontId="41" fillId="0" borderId="0" xfId="2" applyFont="1"/>
    <xf numFmtId="3" fontId="52" fillId="0" borderId="22" xfId="31" applyNumberFormat="1" applyFont="1" applyBorder="1">
      <protection locked="0"/>
    </xf>
    <xf numFmtId="3" fontId="51" fillId="0" borderId="22" xfId="31" applyNumberFormat="1" applyFont="1" applyBorder="1">
      <protection locked="0"/>
    </xf>
    <xf numFmtId="3" fontId="51" fillId="4" borderId="22" xfId="31" applyNumberFormat="1" applyFont="1" applyFill="1" applyBorder="1">
      <protection locked="0"/>
    </xf>
    <xf numFmtId="9" fontId="20" fillId="0" borderId="0" xfId="4" applyFont="1" applyFill="1" applyAlignment="1">
      <alignment horizontal="left"/>
    </xf>
    <xf numFmtId="9" fontId="16" fillId="0" borderId="0" xfId="4" applyFont="1" applyFill="1" applyAlignment="1">
      <alignment horizontal="left"/>
    </xf>
    <xf numFmtId="9" fontId="24" fillId="8" borderId="0" xfId="4" applyFont="1" applyFill="1"/>
    <xf numFmtId="0" fontId="7" fillId="0" borderId="0" xfId="0" applyFont="1" applyBorder="1" applyAlignment="1">
      <protection locked="0"/>
    </xf>
    <xf numFmtId="0" fontId="13" fillId="0" borderId="0" xfId="2" applyFont="1" applyFill="1" applyBorder="1" applyAlignment="1"/>
    <xf numFmtId="0" fontId="13" fillId="0" borderId="0" xfId="2" applyFill="1" applyBorder="1"/>
    <xf numFmtId="0" fontId="52" fillId="0" borderId="8" xfId="31" applyFont="1" applyBorder="1" applyAlignment="1">
      <alignment horizontal="center" vertical="center" wrapText="1" shrinkToFit="1"/>
      <protection locked="0"/>
    </xf>
    <xf numFmtId="0" fontId="51" fillId="0" borderId="8" xfId="31" applyFont="1" applyBorder="1" applyAlignment="1">
      <alignment horizontal="center" vertical="center" wrapText="1" shrinkToFit="1"/>
      <protection locked="0"/>
    </xf>
    <xf numFmtId="0" fontId="51" fillId="0" borderId="7" xfId="31" applyFont="1" applyBorder="1" applyAlignment="1">
      <alignment horizontal="center" vertical="center" wrapText="1" shrinkToFit="1"/>
      <protection locked="0"/>
    </xf>
    <xf numFmtId="0" fontId="39" fillId="0" borderId="24" xfId="2" applyFont="1" applyFill="1" applyBorder="1" applyAlignment="1"/>
    <xf numFmtId="0" fontId="13" fillId="0" borderId="24" xfId="2" applyBorder="1"/>
    <xf numFmtId="0" fontId="13" fillId="0" borderId="26" xfId="2" applyBorder="1"/>
    <xf numFmtId="0" fontId="13" fillId="0" borderId="27" xfId="2" applyBorder="1"/>
    <xf numFmtId="0" fontId="13" fillId="0" borderId="0" xfId="2" applyBorder="1"/>
    <xf numFmtId="0" fontId="13" fillId="0" borderId="28" xfId="2" applyBorder="1"/>
    <xf numFmtId="0" fontId="62" fillId="0" borderId="30" xfId="2" applyFont="1" applyBorder="1" applyAlignment="1">
      <alignment vertical="center"/>
    </xf>
    <xf numFmtId="0" fontId="62" fillId="0" borderId="31" xfId="2" applyFont="1" applyBorder="1" applyAlignment="1">
      <alignment vertical="center"/>
    </xf>
    <xf numFmtId="0" fontId="62" fillId="0" borderId="29" xfId="2" applyFont="1" applyBorder="1" applyAlignment="1">
      <alignment vertical="center"/>
    </xf>
    <xf numFmtId="9" fontId="13" fillId="0" borderId="0" xfId="4" applyFont="1"/>
    <xf numFmtId="3" fontId="13" fillId="0" borderId="0" xfId="2" applyNumberFormat="1"/>
    <xf numFmtId="9" fontId="10" fillId="0" borderId="0" xfId="33" applyFont="1" applyFill="1" applyBorder="1" applyAlignment="1" applyProtection="1">
      <alignment horizontal="right" vertical="center"/>
      <protection locked="0"/>
    </xf>
    <xf numFmtId="170" fontId="12" fillId="0" borderId="0" xfId="34" applyNumberFormat="1" applyFont="1" applyFill="1" applyBorder="1" applyAlignment="1" applyProtection="1">
      <alignment horizontal="right" vertical="center"/>
      <protection locked="0"/>
    </xf>
    <xf numFmtId="170" fontId="11" fillId="0" borderId="0" xfId="34" applyNumberFormat="1" applyFont="1" applyFill="1" applyBorder="1" applyAlignment="1" applyProtection="1">
      <alignment horizontal="right" vertical="center"/>
      <protection locked="0"/>
    </xf>
    <xf numFmtId="170" fontId="10" fillId="0" borderId="0" xfId="34" applyNumberFormat="1" applyFont="1" applyFill="1" applyBorder="1" applyAlignment="1" applyProtection="1">
      <alignment horizontal="right" vertical="center"/>
      <protection locked="0"/>
    </xf>
    <xf numFmtId="9" fontId="26" fillId="0" borderId="0" xfId="33" applyProtection="1">
      <protection locked="0"/>
    </xf>
    <xf numFmtId="3" fontId="58" fillId="0" borderId="0" xfId="34" applyNumberFormat="1" applyFont="1" applyFill="1" applyBorder="1" applyAlignment="1" applyProtection="1">
      <alignment horizontal="right" vertical="center"/>
      <protection locked="0"/>
    </xf>
    <xf numFmtId="0" fontId="8" fillId="0" borderId="0" xfId="35" applyFont="1" applyBorder="1" applyAlignment="1">
      <alignment vertical="center"/>
      <protection locked="0"/>
    </xf>
    <xf numFmtId="0" fontId="7" fillId="0" borderId="0" xfId="35" applyFont="1" applyBorder="1" applyAlignment="1">
      <protection locked="0"/>
    </xf>
    <xf numFmtId="0" fontId="63" fillId="0" borderId="28" xfId="35" applyBorder="1">
      <protection locked="0"/>
    </xf>
    <xf numFmtId="0" fontId="63" fillId="0" borderId="0" xfId="35" applyBorder="1">
      <protection locked="0"/>
    </xf>
    <xf numFmtId="0" fontId="5" fillId="0" borderId="25" xfId="35" applyFont="1" applyBorder="1" applyAlignment="1">
      <protection locked="0"/>
    </xf>
    <xf numFmtId="0" fontId="64" fillId="0" borderId="0" xfId="2" applyFont="1"/>
    <xf numFmtId="9" fontId="24" fillId="8" borderId="0" xfId="4" applyFont="1" applyFill="1" applyAlignment="1">
      <alignment horizontal="left"/>
    </xf>
    <xf numFmtId="9" fontId="25" fillId="8" borderId="0" xfId="4" applyFont="1" applyFill="1" applyAlignment="1" applyProtection="1">
      <alignment horizontal="left"/>
      <protection locked="0"/>
    </xf>
    <xf numFmtId="1" fontId="26" fillId="0" borderId="0" xfId="33" applyNumberFormat="1" applyProtection="1">
      <protection locked="0"/>
    </xf>
    <xf numFmtId="1" fontId="13" fillId="0" borderId="0" xfId="2" applyNumberFormat="1"/>
    <xf numFmtId="0" fontId="26" fillId="0" borderId="27" xfId="35" applyFont="1" applyBorder="1">
      <protection locked="0"/>
    </xf>
    <xf numFmtId="0" fontId="17" fillId="0" borderId="0" xfId="2" applyFont="1" applyFill="1" applyBorder="1" applyAlignment="1">
      <alignment vertical="center"/>
    </xf>
    <xf numFmtId="9" fontId="13" fillId="0" borderId="0" xfId="4" applyFont="1" applyFill="1" applyBorder="1"/>
    <xf numFmtId="9" fontId="26" fillId="0" borderId="0" xfId="4" applyFill="1" applyBorder="1" applyProtection="1">
      <protection locked="0"/>
    </xf>
    <xf numFmtId="9" fontId="16" fillId="0" borderId="0" xfId="4" applyFont="1" applyFill="1"/>
    <xf numFmtId="3" fontId="4" fillId="3" borderId="0" xfId="0" applyNumberFormat="1" applyFont="1" applyFill="1" applyBorder="1" applyAlignment="1">
      <alignment horizontal="right" vertical="center"/>
      <protection locked="0"/>
    </xf>
    <xf numFmtId="0" fontId="17" fillId="0" borderId="0" xfId="2" applyFont="1"/>
    <xf numFmtId="170" fontId="68" fillId="0" borderId="0" xfId="30" applyNumberFormat="1" applyFont="1" applyFill="1" applyBorder="1" applyAlignment="1" applyProtection="1">
      <alignment horizontal="right" vertical="center"/>
      <protection locked="0"/>
    </xf>
    <xf numFmtId="165" fontId="17" fillId="0" borderId="0" xfId="2" applyNumberFormat="1" applyFont="1"/>
    <xf numFmtId="0" fontId="13" fillId="0" borderId="0" xfId="2" applyFont="1" applyFill="1" applyBorder="1" applyAlignment="1">
      <alignment horizontal="left" vertical="center"/>
    </xf>
    <xf numFmtId="3" fontId="52" fillId="20" borderId="22" xfId="31" applyNumberFormat="1" applyFont="1" applyFill="1" applyBorder="1">
      <protection locked="0"/>
    </xf>
    <xf numFmtId="3" fontId="51" fillId="20" borderId="22" xfId="31" applyNumberFormat="1" applyFont="1" applyFill="1" applyBorder="1">
      <protection locked="0"/>
    </xf>
    <xf numFmtId="0" fontId="53" fillId="20" borderId="37" xfId="35" applyFont="1" applyFill="1" applyBorder="1" applyAlignment="1">
      <alignment vertical="center" wrapText="1"/>
      <protection locked="0"/>
    </xf>
    <xf numFmtId="0" fontId="53" fillId="20" borderId="42" xfId="35" applyFont="1" applyFill="1" applyBorder="1" applyAlignment="1">
      <alignment vertical="center" wrapText="1"/>
      <protection locked="0"/>
    </xf>
    <xf numFmtId="0" fontId="5" fillId="0" borderId="50" xfId="35" applyFont="1" applyBorder="1" applyAlignment="1">
      <protection locked="0"/>
    </xf>
    <xf numFmtId="0" fontId="7" fillId="0" borderId="51" xfId="35" applyFont="1" applyBorder="1" applyAlignment="1">
      <protection locked="0"/>
    </xf>
    <xf numFmtId="0" fontId="17" fillId="0" borderId="51" xfId="2" applyFont="1" applyFill="1" applyBorder="1" applyAlignment="1"/>
    <xf numFmtId="0" fontId="13" fillId="0" borderId="51" xfId="2" applyFill="1" applyBorder="1"/>
    <xf numFmtId="0" fontId="13" fillId="0" borderId="52" xfId="2" applyFill="1" applyBorder="1"/>
    <xf numFmtId="0" fontId="13" fillId="0" borderId="54" xfId="2" applyFill="1" applyBorder="1"/>
    <xf numFmtId="0" fontId="51" fillId="0" borderId="53" xfId="35" applyFont="1" applyBorder="1" applyAlignment="1">
      <protection locked="0"/>
    </xf>
    <xf numFmtId="0" fontId="52" fillId="0" borderId="55" xfId="35" applyFont="1" applyBorder="1" applyAlignment="1">
      <protection locked="0"/>
    </xf>
    <xf numFmtId="0" fontId="7" fillId="0" borderId="56" xfId="35" applyFont="1" applyBorder="1" applyAlignment="1">
      <protection locked="0"/>
    </xf>
    <xf numFmtId="0" fontId="13" fillId="0" borderId="56" xfId="2" applyFont="1" applyFill="1" applyBorder="1" applyAlignment="1"/>
    <xf numFmtId="0" fontId="13" fillId="0" borderId="56" xfId="2" applyFill="1" applyBorder="1"/>
    <xf numFmtId="0" fontId="13" fillId="0" borderId="57" xfId="2" applyFill="1" applyBorder="1"/>
    <xf numFmtId="3" fontId="58" fillId="24" borderId="60" xfId="35" applyNumberFormat="1" applyFont="1" applyFill="1" applyBorder="1" applyAlignment="1">
      <alignment horizontal="right" vertical="center"/>
      <protection locked="0"/>
    </xf>
    <xf numFmtId="3" fontId="58" fillId="21" borderId="58" xfId="34" applyNumberFormat="1" applyFont="1" applyFill="1" applyBorder="1" applyAlignment="1" applyProtection="1">
      <alignment horizontal="right" vertical="center"/>
      <protection locked="0"/>
    </xf>
    <xf numFmtId="3" fontId="58" fillId="20" borderId="58" xfId="34" applyNumberFormat="1" applyFont="1" applyFill="1" applyBorder="1" applyAlignment="1" applyProtection="1">
      <alignment horizontal="right" vertical="center"/>
      <protection locked="0"/>
    </xf>
    <xf numFmtId="3" fontId="59" fillId="24" borderId="60" xfId="35" applyNumberFormat="1" applyFont="1" applyFill="1" applyBorder="1" applyAlignment="1">
      <alignment horizontal="right" vertical="center"/>
      <protection locked="0"/>
    </xf>
    <xf numFmtId="0" fontId="4" fillId="20" borderId="38" xfId="35" applyFont="1" applyFill="1" applyBorder="1" applyAlignment="1">
      <alignment vertical="center"/>
      <protection locked="0"/>
    </xf>
    <xf numFmtId="3" fontId="58" fillId="24" borderId="69" xfId="35" applyNumberFormat="1" applyFont="1" applyFill="1" applyBorder="1" applyAlignment="1">
      <alignment horizontal="right" vertical="center"/>
      <protection locked="0"/>
    </xf>
    <xf numFmtId="3" fontId="58" fillId="24" borderId="70" xfId="35" applyNumberFormat="1" applyFont="1" applyFill="1" applyBorder="1" applyAlignment="1">
      <alignment horizontal="right" vertical="center"/>
      <protection locked="0"/>
    </xf>
    <xf numFmtId="3" fontId="58" fillId="21" borderId="65" xfId="34" applyNumberFormat="1" applyFont="1" applyFill="1" applyBorder="1" applyAlignment="1" applyProtection="1">
      <alignment horizontal="right" vertical="center"/>
      <protection locked="0"/>
    </xf>
    <xf numFmtId="3" fontId="58" fillId="21" borderId="66" xfId="34" applyNumberFormat="1" applyFont="1" applyFill="1" applyBorder="1" applyAlignment="1" applyProtection="1">
      <alignment horizontal="right" vertical="center"/>
      <protection locked="0"/>
    </xf>
    <xf numFmtId="3" fontId="58" fillId="20" borderId="65" xfId="34" applyNumberFormat="1" applyFont="1" applyFill="1" applyBorder="1" applyAlignment="1" applyProtection="1">
      <alignment horizontal="right" vertical="center"/>
      <protection locked="0"/>
    </xf>
    <xf numFmtId="3" fontId="58" fillId="20" borderId="66" xfId="34" applyNumberFormat="1" applyFont="1" applyFill="1" applyBorder="1" applyAlignment="1" applyProtection="1">
      <alignment horizontal="right" vertical="center"/>
      <protection locked="0"/>
    </xf>
    <xf numFmtId="3" fontId="59" fillId="24" borderId="69" xfId="35" applyNumberFormat="1" applyFont="1" applyFill="1" applyBorder="1" applyAlignment="1">
      <alignment horizontal="right" vertical="center"/>
      <protection locked="0"/>
    </xf>
    <xf numFmtId="3" fontId="59" fillId="24" borderId="70" xfId="35" applyNumberFormat="1" applyFont="1" applyFill="1" applyBorder="1" applyAlignment="1">
      <alignment horizontal="right" vertical="center"/>
      <protection locked="0"/>
    </xf>
    <xf numFmtId="0" fontId="56" fillId="0" borderId="77" xfId="35" applyFont="1" applyBorder="1" applyAlignment="1">
      <alignment horizontal="left" vertical="center" wrapText="1"/>
      <protection locked="0"/>
    </xf>
    <xf numFmtId="0" fontId="53" fillId="0" borderId="50" xfId="35" applyFont="1" applyBorder="1" applyAlignment="1">
      <alignment horizontal="center" vertical="center" wrapText="1"/>
      <protection locked="0"/>
    </xf>
    <xf numFmtId="0" fontId="53" fillId="0" borderId="79" xfId="35" applyFont="1" applyBorder="1" applyAlignment="1">
      <alignment horizontal="center" vertical="center" wrapText="1"/>
      <protection locked="0"/>
    </xf>
    <xf numFmtId="0" fontId="53" fillId="0" borderId="80" xfId="35" applyFont="1" applyBorder="1" applyAlignment="1">
      <alignment horizontal="center" vertical="center" wrapText="1"/>
      <protection locked="0"/>
    </xf>
    <xf numFmtId="0" fontId="4" fillId="3" borderId="91" xfId="35" applyFont="1" applyFill="1" applyBorder="1" applyAlignment="1">
      <alignment vertical="center"/>
      <protection locked="0"/>
    </xf>
    <xf numFmtId="3" fontId="58" fillId="3" borderId="92" xfId="35" applyNumberFormat="1" applyFont="1" applyFill="1" applyBorder="1" applyAlignment="1">
      <alignment horizontal="right" vertical="center"/>
      <protection locked="0"/>
    </xf>
    <xf numFmtId="3" fontId="58" fillId="3" borderId="93" xfId="35" applyNumberFormat="1" applyFont="1" applyFill="1" applyBorder="1" applyAlignment="1">
      <alignment horizontal="right" vertical="center"/>
      <protection locked="0"/>
    </xf>
    <xf numFmtId="0" fontId="53" fillId="0" borderId="81" xfId="35" applyFont="1" applyBorder="1" applyAlignment="1">
      <alignment horizontal="center" vertical="center" wrapText="1"/>
      <protection locked="0"/>
    </xf>
    <xf numFmtId="3" fontId="58" fillId="3" borderId="94" xfId="35" applyNumberFormat="1" applyFont="1" applyFill="1" applyBorder="1" applyAlignment="1">
      <alignment horizontal="right" vertical="center"/>
      <protection locked="0"/>
    </xf>
    <xf numFmtId="0" fontId="4" fillId="3" borderId="41" xfId="35" applyFont="1" applyFill="1" applyBorder="1" applyAlignment="1">
      <alignment vertical="center"/>
      <protection locked="0"/>
    </xf>
    <xf numFmtId="0" fontId="4" fillId="3" borderId="49" xfId="35" applyFont="1" applyFill="1" applyBorder="1" applyAlignment="1">
      <alignment vertical="center"/>
      <protection locked="0"/>
    </xf>
    <xf numFmtId="0" fontId="73" fillId="22" borderId="0" xfId="32" applyFont="1" applyFill="1">
      <protection locked="0"/>
    </xf>
    <xf numFmtId="3" fontId="4" fillId="23" borderId="106" xfId="0" applyNumberFormat="1" applyFont="1" applyFill="1" applyBorder="1" applyAlignment="1">
      <alignment horizontal="right" vertical="center"/>
      <protection locked="0"/>
    </xf>
    <xf numFmtId="3" fontId="67" fillId="23" borderId="106" xfId="0" applyNumberFormat="1" applyFont="1" applyFill="1" applyBorder="1" applyAlignment="1">
      <alignment horizontal="right" vertical="center"/>
      <protection locked="0"/>
    </xf>
    <xf numFmtId="9" fontId="4" fillId="19" borderId="106" xfId="4" applyFont="1" applyFill="1" applyBorder="1"/>
    <xf numFmtId="9" fontId="4" fillId="19" borderId="93" xfId="4" applyFont="1" applyFill="1" applyBorder="1"/>
    <xf numFmtId="0" fontId="5" fillId="0" borderId="50" xfId="0" applyFont="1" applyBorder="1" applyAlignment="1">
      <protection locked="0"/>
    </xf>
    <xf numFmtId="0" fontId="7" fillId="0" borderId="51" xfId="0" applyFont="1" applyBorder="1" applyAlignment="1">
      <protection locked="0"/>
    </xf>
    <xf numFmtId="0" fontId="17" fillId="0" borderId="52" xfId="2" applyFont="1" applyFill="1" applyBorder="1"/>
    <xf numFmtId="0" fontId="17" fillId="0" borderId="54" xfId="2" applyFont="1" applyFill="1" applyBorder="1"/>
    <xf numFmtId="0" fontId="51" fillId="0" borderId="53" xfId="0" applyFont="1" applyBorder="1" applyAlignment="1">
      <protection locked="0"/>
    </xf>
    <xf numFmtId="0" fontId="52" fillId="0" borderId="55" xfId="0" applyFont="1" applyBorder="1" applyAlignment="1">
      <protection locked="0"/>
    </xf>
    <xf numFmtId="0" fontId="7" fillId="0" borderId="56" xfId="0" applyFont="1" applyBorder="1" applyAlignment="1">
      <protection locked="0"/>
    </xf>
    <xf numFmtId="0" fontId="17" fillId="0" borderId="57" xfId="2" applyFont="1" applyFill="1" applyBorder="1"/>
    <xf numFmtId="3" fontId="4" fillId="3" borderId="59" xfId="0" applyNumberFormat="1" applyFont="1" applyFill="1" applyBorder="1" applyAlignment="1">
      <alignment horizontal="right" vertical="center"/>
      <protection locked="0"/>
    </xf>
    <xf numFmtId="3" fontId="67" fillId="3" borderId="59" xfId="0" applyNumberFormat="1" applyFont="1" applyFill="1" applyBorder="1" applyAlignment="1">
      <alignment horizontal="right" vertical="center"/>
      <protection locked="0"/>
    </xf>
    <xf numFmtId="0" fontId="53" fillId="0" borderId="107" xfId="0" applyFont="1" applyBorder="1" applyAlignment="1">
      <alignment horizontal="center" vertical="center" wrapText="1"/>
      <protection locked="0"/>
    </xf>
    <xf numFmtId="0" fontId="53" fillId="0" borderId="58" xfId="0" applyFont="1" applyBorder="1" applyAlignment="1">
      <alignment horizontal="center" vertical="center" wrapText="1"/>
      <protection locked="0"/>
    </xf>
    <xf numFmtId="0" fontId="53" fillId="0" borderId="66" xfId="0" applyFont="1" applyBorder="1" applyAlignment="1">
      <alignment horizontal="center" vertical="center" wrapText="1"/>
      <protection locked="0"/>
    </xf>
    <xf numFmtId="3" fontId="4" fillId="3" borderId="68" xfId="0" applyNumberFormat="1" applyFont="1" applyFill="1" applyBorder="1" applyAlignment="1">
      <alignment horizontal="right" vertical="center"/>
      <protection locked="0"/>
    </xf>
    <xf numFmtId="3" fontId="4" fillId="23" borderId="109" xfId="0" applyNumberFormat="1" applyFont="1" applyFill="1" applyBorder="1" applyAlignment="1">
      <alignment horizontal="right" vertical="center"/>
      <protection locked="0"/>
    </xf>
    <xf numFmtId="9" fontId="4" fillId="19" borderId="109" xfId="4" applyFont="1" applyFill="1" applyBorder="1"/>
    <xf numFmtId="9" fontId="4" fillId="19" borderId="94" xfId="4" applyFont="1" applyFill="1" applyBorder="1"/>
    <xf numFmtId="9" fontId="4" fillId="19" borderId="62" xfId="4" applyFont="1" applyFill="1" applyBorder="1"/>
    <xf numFmtId="9" fontId="4" fillId="19" borderId="76" xfId="4" applyFont="1" applyFill="1" applyBorder="1"/>
    <xf numFmtId="3" fontId="61" fillId="0" borderId="0" xfId="34" applyNumberFormat="1" applyFont="1" applyFill="1" applyBorder="1" applyAlignment="1" applyProtection="1">
      <alignment horizontal="right" vertical="center"/>
      <protection locked="0"/>
    </xf>
    <xf numFmtId="3" fontId="66" fillId="0" borderId="0" xfId="34" applyNumberFormat="1" applyFont="1" applyFill="1" applyBorder="1" applyAlignment="1" applyProtection="1">
      <alignment horizontal="right" vertical="center"/>
      <protection locked="0"/>
    </xf>
    <xf numFmtId="3" fontId="67" fillId="3" borderId="67" xfId="0" applyNumberFormat="1" applyFont="1" applyFill="1" applyBorder="1" applyAlignment="1">
      <alignment horizontal="right" vertical="center"/>
      <protection locked="0"/>
    </xf>
    <xf numFmtId="3" fontId="67" fillId="23" borderId="108" xfId="0" applyNumberFormat="1" applyFont="1" applyFill="1" applyBorder="1" applyAlignment="1">
      <alignment horizontal="right" vertical="center"/>
      <protection locked="0"/>
    </xf>
    <xf numFmtId="9" fontId="4" fillId="19" borderId="108" xfId="4" applyFont="1" applyFill="1" applyBorder="1"/>
    <xf numFmtId="9" fontId="4" fillId="19" borderId="92" xfId="4" applyFont="1" applyFill="1" applyBorder="1"/>
    <xf numFmtId="9" fontId="4" fillId="19" borderId="75" xfId="4" applyFont="1" applyFill="1" applyBorder="1"/>
    <xf numFmtId="0" fontId="57" fillId="0" borderId="0" xfId="35" applyFont="1" applyFill="1" applyBorder="1" applyAlignment="1">
      <alignment horizontal="center" vertical="center" wrapText="1"/>
      <protection locked="0"/>
    </xf>
    <xf numFmtId="3" fontId="60" fillId="0" borderId="0" xfId="35" applyNumberFormat="1" applyFont="1" applyFill="1" applyBorder="1" applyAlignment="1">
      <alignment horizontal="right" vertical="center"/>
      <protection locked="0"/>
    </xf>
    <xf numFmtId="3" fontId="61" fillId="0" borderId="0" xfId="35" applyNumberFormat="1" applyFont="1" applyFill="1" applyBorder="1" applyAlignment="1">
      <alignment horizontal="right" vertical="center"/>
      <protection locked="0"/>
    </xf>
    <xf numFmtId="3" fontId="65" fillId="0" borderId="0" xfId="34" applyNumberFormat="1" applyFont="1" applyFill="1" applyBorder="1" applyAlignment="1" applyProtection="1">
      <alignment horizontal="right" vertical="center"/>
      <protection locked="0"/>
    </xf>
    <xf numFmtId="3" fontId="60" fillId="0" borderId="0" xfId="34" applyNumberFormat="1" applyFont="1" applyFill="1" applyBorder="1" applyAlignment="1" applyProtection="1">
      <alignment horizontal="right" vertical="center"/>
      <protection locked="0"/>
    </xf>
    <xf numFmtId="1" fontId="4" fillId="0" borderId="0" xfId="35" applyNumberFormat="1" applyFont="1" applyFill="1" applyBorder="1" applyAlignment="1">
      <alignment vertical="center"/>
      <protection locked="0"/>
    </xf>
    <xf numFmtId="3" fontId="67" fillId="3" borderId="29" xfId="0" applyNumberFormat="1" applyFont="1" applyFill="1" applyBorder="1" applyAlignment="1">
      <alignment horizontal="right" vertical="center"/>
      <protection locked="0"/>
    </xf>
    <xf numFmtId="3" fontId="67" fillId="23" borderId="111" xfId="0" applyNumberFormat="1" applyFont="1" applyFill="1" applyBorder="1" applyAlignment="1">
      <alignment horizontal="right" vertical="center"/>
      <protection locked="0"/>
    </xf>
    <xf numFmtId="9" fontId="4" fillId="19" borderId="111" xfId="4" applyFont="1" applyFill="1" applyBorder="1"/>
    <xf numFmtId="9" fontId="4" fillId="19" borderId="112" xfId="4" applyFont="1" applyFill="1" applyBorder="1"/>
    <xf numFmtId="9" fontId="4" fillId="19" borderId="114" xfId="4" applyFont="1" applyFill="1" applyBorder="1"/>
    <xf numFmtId="0" fontId="57" fillId="0" borderId="35" xfId="0" applyFont="1" applyBorder="1" applyAlignment="1">
      <alignment horizontal="center" vertical="center" wrapText="1"/>
      <protection locked="0"/>
    </xf>
    <xf numFmtId="3" fontId="57" fillId="3" borderId="115" xfId="0" applyNumberFormat="1" applyFont="1" applyFill="1" applyBorder="1" applyAlignment="1">
      <alignment horizontal="right" vertical="center"/>
      <protection locked="0"/>
    </xf>
    <xf numFmtId="3" fontId="57" fillId="23" borderId="116" xfId="0" applyNumberFormat="1" applyFont="1" applyFill="1" applyBorder="1" applyAlignment="1">
      <alignment horizontal="right" vertical="center"/>
      <protection locked="0"/>
    </xf>
    <xf numFmtId="9" fontId="53" fillId="19" borderId="116" xfId="4" applyFont="1" applyFill="1" applyBorder="1"/>
    <xf numFmtId="9" fontId="53" fillId="19" borderId="117" xfId="4" applyFont="1" applyFill="1" applyBorder="1"/>
    <xf numFmtId="9" fontId="53" fillId="19" borderId="119" xfId="4" applyFont="1" applyFill="1" applyBorder="1"/>
    <xf numFmtId="0" fontId="4" fillId="3" borderId="29" xfId="0" applyFont="1" applyFill="1" applyBorder="1" applyAlignment="1">
      <alignment vertical="center"/>
      <protection locked="0"/>
    </xf>
    <xf numFmtId="0" fontId="4" fillId="23" borderId="111" xfId="0" applyFont="1" applyFill="1" applyBorder="1" applyAlignment="1">
      <alignment horizontal="left" vertical="center"/>
      <protection locked="0"/>
    </xf>
    <xf numFmtId="0" fontId="4" fillId="23" borderId="111" xfId="0" applyFont="1" applyFill="1" applyBorder="1" applyAlignment="1">
      <alignment vertical="center"/>
      <protection locked="0"/>
    </xf>
    <xf numFmtId="0" fontId="4" fillId="18" borderId="111" xfId="0" applyFont="1" applyFill="1" applyBorder="1" applyAlignment="1">
      <alignment vertical="center"/>
      <protection locked="0"/>
    </xf>
    <xf numFmtId="0" fontId="4" fillId="18" borderId="112" xfId="0" applyFont="1" applyFill="1" applyBorder="1" applyAlignment="1">
      <alignment vertical="center"/>
      <protection locked="0"/>
    </xf>
    <xf numFmtId="0" fontId="4" fillId="18" borderId="114" xfId="0" applyFont="1" applyFill="1" applyBorder="1" applyAlignment="1">
      <alignment vertical="center"/>
      <protection locked="0"/>
    </xf>
    <xf numFmtId="3" fontId="4" fillId="23" borderId="108" xfId="0" applyNumberFormat="1" applyFont="1" applyFill="1" applyBorder="1" applyAlignment="1">
      <alignment horizontal="right" vertical="center"/>
      <protection locked="0"/>
    </xf>
    <xf numFmtId="0" fontId="53" fillId="0" borderId="65" xfId="0" applyFont="1" applyBorder="1" applyAlignment="1">
      <alignment horizontal="center" vertical="center" wrapText="1"/>
      <protection locked="0"/>
    </xf>
    <xf numFmtId="3" fontId="4" fillId="3" borderId="67" xfId="0" applyNumberFormat="1" applyFont="1" applyFill="1" applyBorder="1" applyAlignment="1">
      <alignment horizontal="right" vertical="center"/>
      <protection locked="0"/>
    </xf>
    <xf numFmtId="9" fontId="4" fillId="25" borderId="108" xfId="4" applyFont="1" applyFill="1" applyBorder="1"/>
    <xf numFmtId="9" fontId="4" fillId="25" borderId="106" xfId="4" applyFont="1" applyFill="1" applyBorder="1"/>
    <xf numFmtId="9" fontId="4" fillId="25" borderId="109" xfId="4" applyFont="1" applyFill="1" applyBorder="1"/>
    <xf numFmtId="9" fontId="4" fillId="25" borderId="111" xfId="4" applyFont="1" applyFill="1" applyBorder="1"/>
    <xf numFmtId="9" fontId="53" fillId="25" borderId="116" xfId="4" applyFont="1" applyFill="1" applyBorder="1"/>
    <xf numFmtId="0" fontId="53" fillId="0" borderId="37" xfId="0" applyFont="1" applyBorder="1" applyAlignment="1">
      <alignment horizontal="center" vertical="center" wrapText="1"/>
      <protection locked="0"/>
    </xf>
    <xf numFmtId="0" fontId="53" fillId="3" borderId="66" xfId="0" applyFont="1" applyFill="1" applyBorder="1" applyAlignment="1">
      <alignment vertical="center"/>
      <protection locked="0"/>
    </xf>
    <xf numFmtId="3" fontId="58" fillId="26" borderId="67" xfId="35" applyNumberFormat="1" applyFont="1" applyFill="1" applyBorder="1" applyAlignment="1">
      <alignment horizontal="right" vertical="center"/>
      <protection locked="0"/>
    </xf>
    <xf numFmtId="3" fontId="58" fillId="26" borderId="59" xfId="35" applyNumberFormat="1" applyFont="1" applyFill="1" applyBorder="1" applyAlignment="1">
      <alignment horizontal="right" vertical="center"/>
      <protection locked="0"/>
    </xf>
    <xf numFmtId="3" fontId="58" fillId="26" borderId="68" xfId="35" applyNumberFormat="1" applyFont="1" applyFill="1" applyBorder="1" applyAlignment="1">
      <alignment horizontal="right" vertical="center"/>
      <protection locked="0"/>
    </xf>
    <xf numFmtId="0" fontId="4" fillId="27" borderId="83" xfId="35" applyFont="1" applyFill="1" applyBorder="1" applyAlignment="1">
      <alignment vertical="center"/>
      <protection locked="0"/>
    </xf>
    <xf numFmtId="3" fontId="58" fillId="26" borderId="84" xfId="35" applyNumberFormat="1" applyFont="1" applyFill="1" applyBorder="1" applyAlignment="1">
      <alignment horizontal="right" vertical="center"/>
      <protection locked="0"/>
    </xf>
    <xf numFmtId="3" fontId="58" fillId="26" borderId="85" xfId="35" applyNumberFormat="1" applyFont="1" applyFill="1" applyBorder="1" applyAlignment="1">
      <alignment horizontal="right" vertical="center"/>
      <protection locked="0"/>
    </xf>
    <xf numFmtId="3" fontId="58" fillId="26" borderId="86" xfId="35" applyNumberFormat="1" applyFont="1" applyFill="1" applyBorder="1" applyAlignment="1">
      <alignment horizontal="right" vertical="center"/>
      <protection locked="0"/>
    </xf>
    <xf numFmtId="3" fontId="58" fillId="27" borderId="84" xfId="35" applyNumberFormat="1" applyFont="1" applyFill="1" applyBorder="1" applyAlignment="1">
      <alignment horizontal="right" vertical="center"/>
      <protection locked="0"/>
    </xf>
    <xf numFmtId="3" fontId="58" fillId="27" borderId="85" xfId="35" applyNumberFormat="1" applyFont="1" applyFill="1" applyBorder="1" applyAlignment="1">
      <alignment horizontal="right" vertical="center"/>
      <protection locked="0"/>
    </xf>
    <xf numFmtId="3" fontId="58" fillId="27" borderId="86" xfId="35" applyNumberFormat="1" applyFont="1" applyFill="1" applyBorder="1" applyAlignment="1">
      <alignment horizontal="right" vertical="center"/>
      <protection locked="0"/>
    </xf>
    <xf numFmtId="0" fontId="4" fillId="27" borderId="32" xfId="35" applyFont="1" applyFill="1" applyBorder="1" applyAlignment="1">
      <alignment vertical="center"/>
      <protection locked="0"/>
    </xf>
    <xf numFmtId="0" fontId="4" fillId="27" borderId="101" xfId="35" applyFont="1" applyFill="1" applyBorder="1" applyAlignment="1">
      <alignment vertical="center"/>
      <protection locked="0"/>
    </xf>
    <xf numFmtId="3" fontId="58" fillId="26" borderId="73" xfId="35" applyNumberFormat="1" applyFont="1" applyFill="1" applyBorder="1" applyAlignment="1">
      <alignment horizontal="right" vertical="center"/>
      <protection locked="0"/>
    </xf>
    <xf numFmtId="3" fontId="58" fillId="26" borderId="63" xfId="35" applyNumberFormat="1" applyFont="1" applyFill="1" applyBorder="1" applyAlignment="1">
      <alignment horizontal="right" vertical="center"/>
      <protection locked="0"/>
    </xf>
    <xf numFmtId="3" fontId="58" fillId="26" borderId="74" xfId="35" applyNumberFormat="1" applyFont="1" applyFill="1" applyBorder="1" applyAlignment="1">
      <alignment horizontal="right" vertical="center"/>
      <protection locked="0"/>
    </xf>
    <xf numFmtId="0" fontId="70" fillId="0" borderId="53" xfId="0" applyFont="1" applyBorder="1" applyAlignment="1">
      <protection locked="0"/>
    </xf>
    <xf numFmtId="0" fontId="70" fillId="0" borderId="53" xfId="35" applyFont="1" applyBorder="1" applyAlignment="1">
      <protection locked="0"/>
    </xf>
    <xf numFmtId="0" fontId="70" fillId="0" borderId="51" xfId="35" applyFont="1" applyBorder="1" applyAlignment="1">
      <protection locked="0"/>
    </xf>
    <xf numFmtId="9" fontId="4" fillId="25" borderId="0" xfId="4" applyFont="1" applyFill="1" applyBorder="1"/>
    <xf numFmtId="3" fontId="4" fillId="28" borderId="0" xfId="0" applyNumberFormat="1" applyFont="1" applyFill="1" applyBorder="1" applyAlignment="1">
      <alignment horizontal="right" vertical="center"/>
      <protection locked="0"/>
    </xf>
    <xf numFmtId="0" fontId="53" fillId="28" borderId="66" xfId="0" applyFont="1" applyFill="1" applyBorder="1" applyAlignment="1">
      <alignment vertical="center"/>
      <protection locked="0"/>
    </xf>
    <xf numFmtId="0" fontId="4" fillId="28" borderId="29" xfId="0" applyFont="1" applyFill="1" applyBorder="1" applyAlignment="1">
      <alignment vertical="center"/>
      <protection locked="0"/>
    </xf>
    <xf numFmtId="3" fontId="4" fillId="28" borderId="73" xfId="0" applyNumberFormat="1" applyFont="1" applyFill="1" applyBorder="1" applyAlignment="1">
      <alignment horizontal="right" vertical="center"/>
      <protection locked="0"/>
    </xf>
    <xf numFmtId="3" fontId="4" fillId="28" borderId="63" xfId="0" applyNumberFormat="1" applyFont="1" applyFill="1" applyBorder="1" applyAlignment="1">
      <alignment horizontal="right" vertical="center"/>
      <protection locked="0"/>
    </xf>
    <xf numFmtId="3" fontId="4" fillId="28" borderId="74" xfId="0" applyNumberFormat="1" applyFont="1" applyFill="1" applyBorder="1" applyAlignment="1">
      <alignment horizontal="right" vertical="center"/>
      <protection locked="0"/>
    </xf>
    <xf numFmtId="3" fontId="67" fillId="28" borderId="67" xfId="0" applyNumberFormat="1" applyFont="1" applyFill="1" applyBorder="1" applyAlignment="1">
      <alignment horizontal="right" vertical="center"/>
      <protection locked="0"/>
    </xf>
    <xf numFmtId="3" fontId="67" fillId="28" borderId="59" xfId="0" applyNumberFormat="1" applyFont="1" applyFill="1" applyBorder="1" applyAlignment="1">
      <alignment horizontal="right" vertical="center"/>
      <protection locked="0"/>
    </xf>
    <xf numFmtId="3" fontId="67" fillId="28" borderId="29" xfId="0" applyNumberFormat="1" applyFont="1" applyFill="1" applyBorder="1" applyAlignment="1">
      <alignment horizontal="right" vertical="center"/>
      <protection locked="0"/>
    </xf>
    <xf numFmtId="3" fontId="57" fillId="28" borderId="115" xfId="0" applyNumberFormat="1" applyFont="1" applyFill="1" applyBorder="1" applyAlignment="1">
      <alignment horizontal="right" vertical="center"/>
      <protection locked="0"/>
    </xf>
    <xf numFmtId="0" fontId="4" fillId="28" borderId="113" xfId="0" applyFont="1" applyFill="1" applyBorder="1" applyAlignment="1">
      <alignment vertical="center"/>
      <protection locked="0"/>
    </xf>
    <xf numFmtId="3" fontId="4" fillId="28" borderId="84" xfId="0" applyNumberFormat="1" applyFont="1" applyFill="1" applyBorder="1" applyAlignment="1">
      <alignment horizontal="right" vertical="center"/>
      <protection locked="0"/>
    </xf>
    <xf numFmtId="3" fontId="4" fillId="28" borderId="85" xfId="0" applyNumberFormat="1" applyFont="1" applyFill="1" applyBorder="1" applyAlignment="1">
      <alignment horizontal="right" vertical="center"/>
      <protection locked="0"/>
    </xf>
    <xf numFmtId="3" fontId="4" fillId="28" borderId="86" xfId="0" applyNumberFormat="1" applyFont="1" applyFill="1" applyBorder="1" applyAlignment="1">
      <alignment horizontal="right" vertical="center"/>
      <protection locked="0"/>
    </xf>
    <xf numFmtId="3" fontId="67" fillId="28" borderId="84" xfId="0" applyNumberFormat="1" applyFont="1" applyFill="1" applyBorder="1" applyAlignment="1">
      <alignment horizontal="right" vertical="center"/>
      <protection locked="0"/>
    </xf>
    <xf numFmtId="3" fontId="67" fillId="28" borderId="85" xfId="0" applyNumberFormat="1" applyFont="1" applyFill="1" applyBorder="1" applyAlignment="1">
      <alignment horizontal="right" vertical="center"/>
      <protection locked="0"/>
    </xf>
    <xf numFmtId="3" fontId="67" fillId="28" borderId="113" xfId="0" applyNumberFormat="1" applyFont="1" applyFill="1" applyBorder="1" applyAlignment="1">
      <alignment horizontal="right" vertical="center"/>
      <protection locked="0"/>
    </xf>
    <xf numFmtId="3" fontId="57" fillId="28" borderId="118" xfId="0" applyNumberFormat="1" applyFont="1" applyFill="1" applyBorder="1" applyAlignment="1">
      <alignment horizontal="right" vertical="center"/>
      <protection locked="0"/>
    </xf>
    <xf numFmtId="9" fontId="4" fillId="19" borderId="71" xfId="4" applyFont="1" applyFill="1" applyBorder="1"/>
    <xf numFmtId="9" fontId="4" fillId="19" borderId="61" xfId="4" applyFont="1" applyFill="1" applyBorder="1"/>
    <xf numFmtId="9" fontId="4" fillId="19" borderId="72" xfId="4" applyFont="1" applyFill="1" applyBorder="1"/>
    <xf numFmtId="9" fontId="4" fillId="19" borderId="25" xfId="4" applyFont="1" applyFill="1" applyBorder="1"/>
    <xf numFmtId="9" fontId="53" fillId="19" borderId="120" xfId="4" applyFont="1" applyFill="1" applyBorder="1"/>
    <xf numFmtId="9" fontId="4" fillId="25" borderId="84" xfId="4" applyFont="1" applyFill="1" applyBorder="1"/>
    <xf numFmtId="9" fontId="4" fillId="25" borderId="85" xfId="4" applyFont="1" applyFill="1" applyBorder="1"/>
    <xf numFmtId="9" fontId="4" fillId="25" borderId="86" xfId="4" applyFont="1" applyFill="1" applyBorder="1"/>
    <xf numFmtId="9" fontId="4" fillId="25" borderId="113" xfId="4" applyFont="1" applyFill="1" applyBorder="1"/>
    <xf numFmtId="9" fontId="53" fillId="25" borderId="118" xfId="4" applyFont="1" applyFill="1" applyBorder="1"/>
    <xf numFmtId="9" fontId="4" fillId="25" borderId="92" xfId="4" applyFont="1" applyFill="1" applyBorder="1"/>
    <xf numFmtId="9" fontId="4" fillId="25" borderId="93" xfId="4" applyFont="1" applyFill="1" applyBorder="1"/>
    <xf numFmtId="9" fontId="4" fillId="25" borderId="94" xfId="4" applyFont="1" applyFill="1" applyBorder="1"/>
    <xf numFmtId="9" fontId="4" fillId="25" borderId="112" xfId="4" applyFont="1" applyFill="1" applyBorder="1"/>
    <xf numFmtId="9" fontId="53" fillId="25" borderId="117" xfId="4" applyFont="1" applyFill="1" applyBorder="1"/>
    <xf numFmtId="0" fontId="74" fillId="0" borderId="0" xfId="2" applyFont="1"/>
    <xf numFmtId="0" fontId="76" fillId="0" borderId="122" xfId="31" applyFont="1" applyBorder="1" applyAlignment="1">
      <alignment horizontal="center" vertical="center" wrapText="1"/>
      <protection locked="0"/>
    </xf>
    <xf numFmtId="0" fontId="76" fillId="0" borderId="43" xfId="31" applyFont="1" applyBorder="1" applyAlignment="1">
      <alignment horizontal="center" vertical="center" wrapText="1"/>
      <protection locked="0"/>
    </xf>
    <xf numFmtId="3" fontId="78" fillId="26" borderId="33" xfId="35" applyNumberFormat="1" applyFont="1" applyFill="1" applyBorder="1" applyAlignment="1">
      <alignment horizontal="right" vertical="center"/>
      <protection locked="0"/>
    </xf>
    <xf numFmtId="9" fontId="77" fillId="26" borderId="36" xfId="35" applyNumberFormat="1" applyFont="1" applyFill="1" applyBorder="1" applyAlignment="1">
      <alignment horizontal="right" vertical="center"/>
      <protection locked="0"/>
    </xf>
    <xf numFmtId="9" fontId="77" fillId="26" borderId="32" xfId="35" applyNumberFormat="1" applyFont="1" applyFill="1" applyBorder="1" applyAlignment="1">
      <alignment horizontal="right" vertical="center"/>
      <protection locked="0"/>
    </xf>
    <xf numFmtId="9" fontId="77" fillId="26" borderId="45" xfId="33" applyNumberFormat="1" applyFont="1" applyFill="1" applyBorder="1" applyAlignment="1" applyProtection="1">
      <alignment horizontal="right" vertical="center"/>
      <protection locked="0"/>
    </xf>
    <xf numFmtId="3" fontId="79" fillId="24" borderId="34" xfId="35" applyNumberFormat="1" applyFont="1" applyFill="1" applyBorder="1" applyAlignment="1">
      <alignment horizontal="right" vertical="center"/>
      <protection locked="0"/>
    </xf>
    <xf numFmtId="1" fontId="79" fillId="24" borderId="34" xfId="35" applyNumberFormat="1" applyFont="1" applyFill="1" applyBorder="1" applyAlignment="1">
      <alignment horizontal="right" vertical="center"/>
      <protection locked="0"/>
    </xf>
    <xf numFmtId="1" fontId="79" fillId="24" borderId="121" xfId="35" applyNumberFormat="1" applyFont="1" applyFill="1" applyBorder="1" applyAlignment="1">
      <alignment horizontal="right" vertical="center"/>
      <protection locked="0"/>
    </xf>
    <xf numFmtId="1" fontId="79" fillId="24" borderId="46" xfId="35" applyNumberFormat="1" applyFont="1" applyFill="1" applyBorder="1" applyAlignment="1">
      <alignment horizontal="right" vertical="center"/>
      <protection locked="0"/>
    </xf>
    <xf numFmtId="3" fontId="79" fillId="21" borderId="39" xfId="34" applyNumberFormat="1" applyFont="1" applyFill="1" applyBorder="1" applyAlignment="1" applyProtection="1">
      <alignment horizontal="right" vertical="center"/>
      <protection locked="0"/>
    </xf>
    <xf numFmtId="9" fontId="79" fillId="21" borderId="38" xfId="33" applyFont="1" applyFill="1" applyBorder="1" applyAlignment="1" applyProtection="1">
      <alignment horizontal="right" vertical="center"/>
      <protection locked="0"/>
    </xf>
    <xf numFmtId="9" fontId="79" fillId="21" borderId="40" xfId="33" applyFont="1" applyFill="1" applyBorder="1" applyAlignment="1" applyProtection="1">
      <alignment horizontal="right" vertical="center"/>
      <protection locked="0"/>
    </xf>
    <xf numFmtId="3" fontId="79" fillId="20" borderId="39" xfId="34" applyNumberFormat="1" applyFont="1" applyFill="1" applyBorder="1" applyAlignment="1" applyProtection="1">
      <alignment horizontal="right" vertical="center"/>
      <protection locked="0"/>
    </xf>
    <xf numFmtId="9" fontId="79" fillId="20" borderId="38" xfId="33" applyFont="1" applyFill="1" applyBorder="1" applyAlignment="1" applyProtection="1">
      <alignment horizontal="right" vertical="center"/>
      <protection locked="0"/>
    </xf>
    <xf numFmtId="9" fontId="79" fillId="20" borderId="40" xfId="33" applyFont="1" applyFill="1" applyBorder="1" applyAlignment="1" applyProtection="1">
      <alignment horizontal="right" vertical="center"/>
      <protection locked="0"/>
    </xf>
    <xf numFmtId="0" fontId="76" fillId="0" borderId="78" xfId="35" applyFont="1" applyBorder="1" applyAlignment="1">
      <alignment horizontal="center" vertical="center" wrapText="1"/>
      <protection locked="0"/>
    </xf>
    <xf numFmtId="3" fontId="78" fillId="26" borderId="87" xfId="35" applyNumberFormat="1" applyFont="1" applyFill="1" applyBorder="1" applyAlignment="1">
      <alignment horizontal="right" vertical="center"/>
      <protection locked="0"/>
    </xf>
    <xf numFmtId="9" fontId="77" fillId="26" borderId="88" xfId="35" applyNumberFormat="1" applyFont="1" applyFill="1" applyBorder="1" applyAlignment="1">
      <alignment horizontal="right" vertical="center"/>
      <protection locked="0"/>
    </xf>
    <xf numFmtId="9" fontId="77" fillId="26" borderId="83" xfId="35" applyNumberFormat="1" applyFont="1" applyFill="1" applyBorder="1" applyAlignment="1">
      <alignment horizontal="right" vertical="center"/>
      <protection locked="0"/>
    </xf>
    <xf numFmtId="9" fontId="77" fillId="26" borderId="89" xfId="33" applyNumberFormat="1" applyFont="1" applyFill="1" applyBorder="1" applyAlignment="1" applyProtection="1">
      <alignment horizontal="right" vertical="center"/>
      <protection locked="0"/>
    </xf>
    <xf numFmtId="3" fontId="79" fillId="3" borderId="95" xfId="35" applyNumberFormat="1" applyFont="1" applyFill="1" applyBorder="1" applyAlignment="1">
      <alignment horizontal="right" vertical="center"/>
      <protection locked="0"/>
    </xf>
    <xf numFmtId="1" fontId="79" fillId="3" borderId="95" xfId="35" applyNumberFormat="1" applyFont="1" applyFill="1" applyBorder="1" applyAlignment="1">
      <alignment horizontal="right" vertical="center"/>
      <protection locked="0"/>
    </xf>
    <xf numFmtId="1" fontId="79" fillId="3" borderId="123" xfId="35" applyNumberFormat="1" applyFont="1" applyFill="1" applyBorder="1" applyAlignment="1">
      <alignment horizontal="right" vertical="center"/>
      <protection locked="0"/>
    </xf>
    <xf numFmtId="1" fontId="79" fillId="3" borderId="96" xfId="35" applyNumberFormat="1" applyFont="1" applyFill="1" applyBorder="1" applyAlignment="1">
      <alignment horizontal="right" vertical="center"/>
      <protection locked="0"/>
    </xf>
    <xf numFmtId="3" fontId="78" fillId="27" borderId="87" xfId="35" applyNumberFormat="1" applyFont="1" applyFill="1" applyBorder="1" applyAlignment="1">
      <alignment horizontal="right" vertical="center"/>
      <protection locked="0"/>
    </xf>
    <xf numFmtId="9" fontId="77" fillId="27" borderId="88" xfId="35" applyNumberFormat="1" applyFont="1" applyFill="1" applyBorder="1" applyAlignment="1">
      <alignment horizontal="right" vertical="center"/>
      <protection locked="0"/>
    </xf>
    <xf numFmtId="9" fontId="77" fillId="27" borderId="83" xfId="35" applyNumberFormat="1" applyFont="1" applyFill="1" applyBorder="1" applyAlignment="1">
      <alignment horizontal="right" vertical="center"/>
      <protection locked="0"/>
    </xf>
    <xf numFmtId="9" fontId="77" fillId="27" borderId="89" xfId="33" applyNumberFormat="1" applyFont="1" applyFill="1" applyBorder="1" applyAlignment="1" applyProtection="1">
      <alignment horizontal="right" vertical="center"/>
      <protection locked="0"/>
    </xf>
    <xf numFmtId="3" fontId="78" fillId="26" borderId="103" xfId="35" applyNumberFormat="1" applyFont="1" applyFill="1" applyBorder="1" applyAlignment="1">
      <alignment horizontal="right" vertical="center"/>
      <protection locked="0"/>
    </xf>
    <xf numFmtId="9" fontId="77" fillId="26" borderId="104" xfId="35" applyNumberFormat="1" applyFont="1" applyFill="1" applyBorder="1" applyAlignment="1">
      <alignment horizontal="right" vertical="center"/>
      <protection locked="0"/>
    </xf>
    <xf numFmtId="9" fontId="77" fillId="26" borderId="101" xfId="35" applyNumberFormat="1" applyFont="1" applyFill="1" applyBorder="1" applyAlignment="1">
      <alignment horizontal="right" vertical="center"/>
      <protection locked="0"/>
    </xf>
    <xf numFmtId="9" fontId="77" fillId="26" borderId="105" xfId="33" applyNumberFormat="1" applyFont="1" applyFill="1" applyBorder="1" applyAlignment="1" applyProtection="1">
      <alignment horizontal="right" vertical="center"/>
      <protection locked="0"/>
    </xf>
    <xf numFmtId="0" fontId="54" fillId="0" borderId="97" xfId="35" applyFont="1" applyBorder="1" applyAlignment="1">
      <alignment horizontal="center" vertical="center" wrapText="1"/>
      <protection locked="0"/>
    </xf>
    <xf numFmtId="0" fontId="54" fillId="0" borderId="80" xfId="35" applyFont="1" applyBorder="1" applyAlignment="1">
      <alignment horizontal="center" vertical="center" wrapText="1"/>
      <protection locked="0"/>
    </xf>
    <xf numFmtId="0" fontId="54" fillId="0" borderId="81" xfId="35" applyFont="1" applyBorder="1" applyAlignment="1">
      <alignment horizontal="center" vertical="center" wrapText="1"/>
      <protection locked="0"/>
    </xf>
    <xf numFmtId="3" fontId="75" fillId="26" borderId="98" xfId="35" applyNumberFormat="1" applyFont="1" applyFill="1" applyBorder="1" applyAlignment="1">
      <alignment horizontal="right" vertical="center"/>
      <protection locked="0"/>
    </xf>
    <xf numFmtId="3" fontId="75" fillId="26" borderId="85" xfId="35" applyNumberFormat="1" applyFont="1" applyFill="1" applyBorder="1" applyAlignment="1">
      <alignment horizontal="right" vertical="center"/>
      <protection locked="0"/>
    </xf>
    <xf numFmtId="3" fontId="75" fillId="26" borderId="86" xfId="35" applyNumberFormat="1" applyFont="1" applyFill="1" applyBorder="1" applyAlignment="1">
      <alignment horizontal="right" vertical="center"/>
      <protection locked="0"/>
    </xf>
    <xf numFmtId="3" fontId="75" fillId="3" borderId="99" xfId="35" applyNumberFormat="1" applyFont="1" applyFill="1" applyBorder="1" applyAlignment="1">
      <alignment horizontal="right" vertical="center"/>
      <protection locked="0"/>
    </xf>
    <xf numFmtId="3" fontId="75" fillId="3" borderId="93" xfId="35" applyNumberFormat="1" applyFont="1" applyFill="1" applyBorder="1" applyAlignment="1">
      <alignment horizontal="right" vertical="center"/>
      <protection locked="0"/>
    </xf>
    <xf numFmtId="3" fontId="75" fillId="3" borderId="94" xfId="35" applyNumberFormat="1" applyFont="1" applyFill="1" applyBorder="1" applyAlignment="1">
      <alignment horizontal="right" vertical="center"/>
      <protection locked="0"/>
    </xf>
    <xf numFmtId="3" fontId="75" fillId="27" borderId="98" xfId="35" applyNumberFormat="1" applyFont="1" applyFill="1" applyBorder="1" applyAlignment="1">
      <alignment horizontal="right" vertical="center"/>
      <protection locked="0"/>
    </xf>
    <xf numFmtId="3" fontId="75" fillId="27" borderId="85" xfId="35" applyNumberFormat="1" applyFont="1" applyFill="1" applyBorder="1" applyAlignment="1">
      <alignment horizontal="right" vertical="center"/>
      <protection locked="0"/>
    </xf>
    <xf numFmtId="3" fontId="75" fillId="27" borderId="86" xfId="35" applyNumberFormat="1" applyFont="1" applyFill="1" applyBorder="1" applyAlignment="1">
      <alignment horizontal="right" vertical="center"/>
      <protection locked="0"/>
    </xf>
    <xf numFmtId="3" fontId="75" fillId="21" borderId="64" xfId="34" applyNumberFormat="1" applyFont="1" applyFill="1" applyBorder="1" applyAlignment="1" applyProtection="1">
      <alignment horizontal="right" vertical="center"/>
      <protection locked="0"/>
    </xf>
    <xf numFmtId="3" fontId="75" fillId="21" borderId="58" xfId="34" applyNumberFormat="1" applyFont="1" applyFill="1" applyBorder="1" applyAlignment="1" applyProtection="1">
      <alignment horizontal="right" vertical="center"/>
      <protection locked="0"/>
    </xf>
    <xf numFmtId="3" fontId="75" fillId="21" borderId="66" xfId="34" applyNumberFormat="1" applyFont="1" applyFill="1" applyBorder="1" applyAlignment="1" applyProtection="1">
      <alignment horizontal="right" vertical="center"/>
      <protection locked="0"/>
    </xf>
    <xf numFmtId="3" fontId="75" fillId="26" borderId="31" xfId="35" applyNumberFormat="1" applyFont="1" applyFill="1" applyBorder="1" applyAlignment="1">
      <alignment horizontal="right" vertical="center"/>
      <protection locked="0"/>
    </xf>
    <xf numFmtId="3" fontId="75" fillId="26" borderId="59" xfId="35" applyNumberFormat="1" applyFont="1" applyFill="1" applyBorder="1" applyAlignment="1">
      <alignment horizontal="right" vertical="center"/>
      <protection locked="0"/>
    </xf>
    <xf numFmtId="3" fontId="75" fillId="26" borderId="68" xfId="35" applyNumberFormat="1" applyFont="1" applyFill="1" applyBorder="1" applyAlignment="1">
      <alignment horizontal="right" vertical="center"/>
      <protection locked="0"/>
    </xf>
    <xf numFmtId="3" fontId="75" fillId="20" borderId="64" xfId="34" applyNumberFormat="1" applyFont="1" applyFill="1" applyBorder="1" applyAlignment="1" applyProtection="1">
      <alignment horizontal="right" vertical="center"/>
      <protection locked="0"/>
    </xf>
    <xf numFmtId="3" fontId="75" fillId="20" borderId="58" xfId="34" applyNumberFormat="1" applyFont="1" applyFill="1" applyBorder="1" applyAlignment="1" applyProtection="1">
      <alignment horizontal="right" vertical="center"/>
      <protection locked="0"/>
    </xf>
    <xf numFmtId="3" fontId="75" fillId="20" borderId="66" xfId="34" applyNumberFormat="1" applyFont="1" applyFill="1" applyBorder="1" applyAlignment="1" applyProtection="1">
      <alignment horizontal="right" vertical="center"/>
      <protection locked="0"/>
    </xf>
    <xf numFmtId="3" fontId="75" fillId="26" borderId="102" xfId="35" applyNumberFormat="1" applyFont="1" applyFill="1" applyBorder="1" applyAlignment="1">
      <alignment horizontal="right" vertical="center"/>
      <protection locked="0"/>
    </xf>
    <xf numFmtId="3" fontId="75" fillId="26" borderId="63" xfId="35" applyNumberFormat="1" applyFont="1" applyFill="1" applyBorder="1" applyAlignment="1">
      <alignment horizontal="right" vertical="center"/>
      <protection locked="0"/>
    </xf>
    <xf numFmtId="3" fontId="75" fillId="26" borderId="74" xfId="35" applyNumberFormat="1" applyFont="1" applyFill="1" applyBorder="1" applyAlignment="1">
      <alignment horizontal="right" vertical="center"/>
      <protection locked="0"/>
    </xf>
    <xf numFmtId="0" fontId="54" fillId="0" borderId="65" xfId="0" applyFont="1" applyBorder="1" applyAlignment="1">
      <alignment horizontal="center" vertical="center" wrapText="1"/>
      <protection locked="0"/>
    </xf>
    <xf numFmtId="0" fontId="54" fillId="0" borderId="58" xfId="0" applyFont="1" applyBorder="1" applyAlignment="1">
      <alignment horizontal="center" vertical="center" wrapText="1"/>
      <protection locked="0"/>
    </xf>
    <xf numFmtId="0" fontId="54" fillId="0" borderId="110" xfId="0" applyFont="1" applyBorder="1" applyAlignment="1">
      <alignment horizontal="center" vertical="center" wrapText="1"/>
      <protection locked="0"/>
    </xf>
    <xf numFmtId="0" fontId="72" fillId="22" borderId="0" xfId="31" applyFont="1" applyFill="1">
      <protection locked="0"/>
    </xf>
    <xf numFmtId="0" fontId="51" fillId="8" borderId="0" xfId="31" applyFont="1" applyFill="1">
      <protection locked="0"/>
    </xf>
    <xf numFmtId="0" fontId="3" fillId="8" borderId="0" xfId="31" applyFont="1" applyFill="1">
      <protection locked="0"/>
    </xf>
    <xf numFmtId="0" fontId="80" fillId="22" borderId="0" xfId="32" applyNumberFormat="1" applyFont="1" applyFill="1" applyBorder="1" applyAlignment="1" applyProtection="1">
      <protection locked="0"/>
    </xf>
    <xf numFmtId="0" fontId="69" fillId="8" borderId="0" xfId="31" applyFont="1" applyFill="1">
      <protection locked="0"/>
    </xf>
    <xf numFmtId="11" fontId="80" fillId="22" borderId="0" xfId="32" applyNumberFormat="1" applyFont="1" applyFill="1" applyBorder="1" applyAlignment="1" applyProtection="1">
      <protection locked="0"/>
    </xf>
    <xf numFmtId="0" fontId="69" fillId="22" borderId="0" xfId="31" applyFont="1" applyFill="1">
      <protection locked="0"/>
    </xf>
    <xf numFmtId="0" fontId="3" fillId="22" borderId="0" xfId="31" applyFont="1" applyFill="1">
      <protection locked="0"/>
    </xf>
    <xf numFmtId="0" fontId="5" fillId="8" borderId="0" xfId="31" applyFont="1" applyFill="1">
      <protection locked="0"/>
    </xf>
    <xf numFmtId="0" fontId="2" fillId="8" borderId="0" xfId="31" applyFont="1" applyFill="1">
      <protection locked="0"/>
    </xf>
    <xf numFmtId="17" fontId="51" fillId="8" borderId="0" xfId="31" applyNumberFormat="1" applyFont="1" applyFill="1">
      <protection locked="0"/>
    </xf>
    <xf numFmtId="0" fontId="71" fillId="8" borderId="0" xfId="31" applyFont="1" applyFill="1">
      <protection locked="0"/>
    </xf>
    <xf numFmtId="0" fontId="51" fillId="8" borderId="0" xfId="31" applyFont="1" applyFill="1" applyAlignment="1">
      <alignment wrapText="1"/>
      <protection locked="0"/>
    </xf>
    <xf numFmtId="0" fontId="52" fillId="8" borderId="0" xfId="31" applyFont="1" applyFill="1" applyAlignment="1">
      <alignment wrapText="1"/>
      <protection locked="0"/>
    </xf>
    <xf numFmtId="0" fontId="21" fillId="6" borderId="13" xfId="2" applyFont="1" applyFill="1" applyBorder="1" applyAlignment="1">
      <alignment horizontal="center" vertical="center" wrapText="1"/>
    </xf>
    <xf numFmtId="0" fontId="21" fillId="6" borderId="14" xfId="2" applyFont="1" applyFill="1" applyBorder="1" applyAlignment="1">
      <alignment horizontal="center" vertical="center" wrapText="1"/>
    </xf>
    <xf numFmtId="0" fontId="21" fillId="6" borderId="15" xfId="2" applyFont="1" applyFill="1" applyBorder="1" applyAlignment="1">
      <alignment horizontal="center" vertical="center" wrapText="1"/>
    </xf>
    <xf numFmtId="3" fontId="4" fillId="3" borderId="84" xfId="0" applyNumberFormat="1" applyFont="1" applyFill="1" applyBorder="1" applyAlignment="1">
      <alignment horizontal="right" vertical="center"/>
      <protection locked="0"/>
    </xf>
    <xf numFmtId="3" fontId="4" fillId="3" borderId="85" xfId="0" applyNumberFormat="1" applyFont="1" applyFill="1" applyBorder="1" applyAlignment="1">
      <alignment horizontal="right" vertical="center"/>
      <protection locked="0"/>
    </xf>
    <xf numFmtId="3" fontId="4" fillId="3" borderId="86" xfId="0" applyNumberFormat="1" applyFont="1" applyFill="1" applyBorder="1" applyAlignment="1">
      <alignment horizontal="right" vertical="center"/>
      <protection locked="0"/>
    </xf>
    <xf numFmtId="3" fontId="67" fillId="3" borderId="84" xfId="0" applyNumberFormat="1" applyFont="1" applyFill="1" applyBorder="1" applyAlignment="1">
      <alignment horizontal="right" vertical="center"/>
      <protection locked="0"/>
    </xf>
    <xf numFmtId="3" fontId="67" fillId="3" borderId="85" xfId="0" applyNumberFormat="1" applyFont="1" applyFill="1" applyBorder="1" applyAlignment="1">
      <alignment horizontal="right" vertical="center"/>
      <protection locked="0"/>
    </xf>
    <xf numFmtId="3" fontId="67" fillId="3" borderId="113" xfId="0" applyNumberFormat="1" applyFont="1" applyFill="1" applyBorder="1" applyAlignment="1">
      <alignment horizontal="right" vertical="center"/>
      <protection locked="0"/>
    </xf>
    <xf numFmtId="3" fontId="57" fillId="3" borderId="118" xfId="0" applyNumberFormat="1" applyFont="1" applyFill="1" applyBorder="1" applyAlignment="1">
      <alignment horizontal="right" vertical="center"/>
      <protection locked="0"/>
    </xf>
    <xf numFmtId="3" fontId="51" fillId="20" borderId="22" xfId="34" applyNumberFormat="1" applyFont="1" applyFill="1" applyBorder="1" applyProtection="1">
      <protection locked="0"/>
    </xf>
    <xf numFmtId="0" fontId="48" fillId="0" borderId="0" xfId="2" applyFont="1"/>
    <xf numFmtId="0" fontId="43" fillId="0" borderId="0" xfId="2" applyFont="1" applyAlignment="1">
      <alignment vertical="center"/>
    </xf>
    <xf numFmtId="0" fontId="43" fillId="0" borderId="0" xfId="2" applyFont="1"/>
    <xf numFmtId="0" fontId="14" fillId="0" borderId="0" xfId="2" applyFont="1"/>
    <xf numFmtId="0" fontId="15" fillId="0" borderId="0" xfId="2" applyFont="1"/>
    <xf numFmtId="0" fontId="44" fillId="0" borderId="0" xfId="2" applyFont="1"/>
    <xf numFmtId="0" fontId="49" fillId="0" borderId="9" xfId="2" applyFont="1" applyBorder="1" applyAlignment="1">
      <alignment horizontal="center" vertical="center" wrapText="1"/>
    </xf>
    <xf numFmtId="0" fontId="20" fillId="0" borderId="0" xfId="2" applyFont="1"/>
    <xf numFmtId="0" fontId="45" fillId="0" borderId="16" xfId="2" applyFont="1" applyBorder="1"/>
    <xf numFmtId="2" fontId="82" fillId="0" borderId="16" xfId="2" applyNumberFormat="1" applyFont="1" applyBorder="1" applyAlignment="1">
      <alignment horizontal="center" vertical="center" wrapText="1"/>
    </xf>
    <xf numFmtId="9" fontId="82" fillId="0" borderId="16" xfId="1" applyFont="1" applyFill="1" applyBorder="1" applyAlignment="1">
      <alignment horizontal="center" vertical="center" wrapText="1"/>
    </xf>
    <xf numFmtId="9" fontId="15" fillId="0" borderId="0" xfId="4" applyFont="1" applyFill="1" applyAlignment="1">
      <alignment horizontal="center"/>
    </xf>
    <xf numFmtId="0" fontId="15" fillId="0" borderId="0" xfId="2" applyFont="1" applyAlignment="1">
      <alignment horizontal="center"/>
    </xf>
    <xf numFmtId="0" fontId="45" fillId="0" borderId="17" xfId="2" applyFont="1" applyBorder="1"/>
    <xf numFmtId="2" fontId="82" fillId="0" borderId="17" xfId="2" applyNumberFormat="1" applyFont="1" applyBorder="1" applyAlignment="1">
      <alignment horizontal="center" vertical="center" wrapText="1"/>
    </xf>
    <xf numFmtId="9" fontId="82" fillId="0" borderId="17" xfId="1" applyFont="1" applyFill="1" applyBorder="1" applyAlignment="1">
      <alignment horizontal="center" vertical="center" wrapText="1"/>
    </xf>
    <xf numFmtId="2" fontId="21" fillId="0" borderId="17" xfId="2" applyNumberFormat="1" applyFont="1" applyBorder="1" applyAlignment="1">
      <alignment horizontal="center" vertical="center" wrapText="1"/>
    </xf>
    <xf numFmtId="4" fontId="83" fillId="0" borderId="0" xfId="31" applyNumberFormat="1" applyFont="1">
      <protection locked="0"/>
    </xf>
    <xf numFmtId="9" fontId="15" fillId="0" borderId="0" xfId="4" applyFont="1" applyAlignment="1">
      <alignment horizontal="center"/>
    </xf>
    <xf numFmtId="166" fontId="15" fillId="0" borderId="0" xfId="31" applyNumberFormat="1" applyFont="1">
      <protection locked="0"/>
    </xf>
    <xf numFmtId="0" fontId="45" fillId="0" borderId="18" xfId="2" applyFont="1" applyBorder="1"/>
    <xf numFmtId="2" fontId="82" fillId="0" borderId="18" xfId="2" applyNumberFormat="1" applyFont="1" applyBorder="1" applyAlignment="1">
      <alignment horizontal="center" vertical="center" wrapText="1"/>
    </xf>
    <xf numFmtId="9" fontId="82" fillId="0" borderId="18" xfId="4" applyFont="1" applyBorder="1" applyAlignment="1">
      <alignment horizontal="center" vertical="center" wrapText="1"/>
    </xf>
    <xf numFmtId="0" fontId="46" fillId="0" borderId="0" xfId="2" applyFont="1"/>
    <xf numFmtId="0" fontId="45" fillId="0" borderId="0" xfId="2" applyFont="1"/>
    <xf numFmtId="9" fontId="16" fillId="0" borderId="0" xfId="2" applyNumberFormat="1" applyFont="1"/>
    <xf numFmtId="0" fontId="16" fillId="0" borderId="0" xfId="2" applyFont="1"/>
    <xf numFmtId="4" fontId="84" fillId="0" borderId="0" xfId="31" applyNumberFormat="1" applyFont="1">
      <protection locked="0"/>
    </xf>
    <xf numFmtId="2" fontId="21" fillId="0" borderId="16" xfId="2" applyNumberFormat="1" applyFont="1" applyBorder="1" applyAlignment="1">
      <alignment horizontal="center" vertical="center" wrapText="1"/>
    </xf>
    <xf numFmtId="9" fontId="16" fillId="0" borderId="0" xfId="4" applyFont="1"/>
    <xf numFmtId="166" fontId="16" fillId="0" borderId="0" xfId="2" applyNumberFormat="1" applyFont="1"/>
    <xf numFmtId="10" fontId="16" fillId="0" borderId="0" xfId="4" applyNumberFormat="1" applyFont="1" applyFill="1" applyAlignment="1">
      <alignment horizontal="left"/>
    </xf>
    <xf numFmtId="2" fontId="21" fillId="0" borderId="18" xfId="2" applyNumberFormat="1" applyFont="1" applyBorder="1" applyAlignment="1">
      <alignment horizontal="center" vertical="center" wrapText="1"/>
    </xf>
    <xf numFmtId="167" fontId="46" fillId="0" borderId="0" xfId="2" applyNumberFormat="1" applyFont="1"/>
    <xf numFmtId="0" fontId="47" fillId="0" borderId="0" xfId="2" applyFont="1" applyAlignment="1">
      <alignment horizontal="left" vertical="center"/>
    </xf>
    <xf numFmtId="0" fontId="22" fillId="0" borderId="0" xfId="2" applyFont="1"/>
    <xf numFmtId="0" fontId="18" fillId="0" borderId="0" xfId="2" applyFont="1"/>
    <xf numFmtId="0" fontId="19" fillId="0" borderId="0" xfId="2" applyFont="1"/>
    <xf numFmtId="0" fontId="13" fillId="0" borderId="0" xfId="2" applyAlignment="1">
      <alignment horizontal="center"/>
    </xf>
    <xf numFmtId="0" fontId="45" fillId="0" borderId="10" xfId="2" applyFont="1" applyBorder="1"/>
    <xf numFmtId="2" fontId="21" fillId="0" borderId="10" xfId="2" applyNumberFormat="1" applyFont="1" applyBorder="1" applyAlignment="1">
      <alignment horizontal="center" vertical="center" wrapText="1"/>
    </xf>
    <xf numFmtId="0" fontId="45" fillId="0" borderId="11" xfId="2" applyFont="1" applyBorder="1"/>
    <xf numFmtId="2" fontId="21" fillId="0" borderId="11" xfId="2" applyNumberFormat="1" applyFont="1" applyBorder="1" applyAlignment="1">
      <alignment horizontal="center" vertical="center" wrapText="1"/>
    </xf>
    <xf numFmtId="9" fontId="16" fillId="0" borderId="0" xfId="4" applyFont="1" applyAlignment="1">
      <alignment horizontal="left"/>
    </xf>
    <xf numFmtId="9" fontId="20" fillId="0" borderId="0" xfId="4" applyFont="1" applyAlignment="1">
      <alignment horizontal="left"/>
    </xf>
    <xf numFmtId="9" fontId="20" fillId="0" borderId="0" xfId="4" applyFont="1"/>
    <xf numFmtId="0" fontId="45" fillId="0" borderId="12" xfId="2" applyFont="1" applyBorder="1"/>
    <xf numFmtId="2" fontId="21" fillId="0" borderId="12" xfId="2" applyNumberFormat="1" applyFont="1" applyBorder="1" applyAlignment="1">
      <alignment horizontal="center" vertical="center" wrapText="1"/>
    </xf>
    <xf numFmtId="2" fontId="41" fillId="7" borderId="0" xfId="2" applyNumberFormat="1" applyFont="1" applyFill="1" applyAlignment="1">
      <alignment horizontal="left" vertical="center"/>
    </xf>
    <xf numFmtId="4" fontId="25" fillId="8" borderId="0" xfId="2" applyNumberFormat="1" applyFont="1" applyFill="1" applyProtection="1">
      <protection locked="0"/>
    </xf>
    <xf numFmtId="0" fontId="44" fillId="7" borderId="0" xfId="2" applyFont="1" applyFill="1"/>
    <xf numFmtId="166" fontId="15" fillId="0" borderId="0" xfId="31" applyNumberFormat="1" applyFont="1" applyProtection="1"/>
    <xf numFmtId="0" fontId="54" fillId="2" borderId="44" xfId="35" applyFont="1" applyFill="1" applyBorder="1" applyAlignment="1">
      <alignment vertical="center" wrapText="1"/>
      <protection locked="0"/>
    </xf>
    <xf numFmtId="0" fontId="53" fillId="2" borderId="90" xfId="35" applyFont="1" applyFill="1" applyBorder="1" applyAlignment="1">
      <alignment vertical="center" wrapText="1"/>
      <protection locked="0"/>
    </xf>
    <xf numFmtId="0" fontId="54" fillId="2" borderId="82" xfId="35" applyFont="1" applyFill="1" applyBorder="1" applyAlignment="1">
      <alignment vertical="center" wrapText="1"/>
      <protection locked="0"/>
    </xf>
    <xf numFmtId="0" fontId="53" fillId="2" borderId="47" xfId="35" applyFont="1" applyFill="1" applyBorder="1" applyAlignment="1">
      <alignment vertical="center" wrapText="1"/>
      <protection locked="0"/>
    </xf>
    <xf numFmtId="0" fontId="54" fillId="2" borderId="100" xfId="35" applyFont="1" applyFill="1" applyBorder="1" applyAlignment="1">
      <alignment vertical="center" wrapText="1"/>
      <protection locked="0"/>
    </xf>
    <xf numFmtId="0" fontId="53" fillId="2" borderId="48" xfId="35" applyFont="1" applyFill="1" applyBorder="1" applyAlignment="1">
      <alignment vertical="center" wrapText="1"/>
      <protection locked="0"/>
    </xf>
    <xf numFmtId="0" fontId="13" fillId="0" borderId="0" xfId="2" applyFont="1" applyFill="1" applyBorder="1" applyAlignment="1">
      <alignment horizontal="left" vertical="center"/>
    </xf>
    <xf numFmtId="0" fontId="54" fillId="2" borderId="84" xfId="0" applyFont="1" applyFill="1" applyBorder="1" applyAlignment="1">
      <alignment horizontal="center" vertical="center" wrapText="1"/>
      <protection locked="0"/>
    </xf>
    <xf numFmtId="0" fontId="53" fillId="2" borderId="108" xfId="0" applyFont="1" applyFill="1" applyBorder="1" applyAlignment="1">
      <alignment horizontal="center" vertical="center" wrapText="1"/>
      <protection locked="0"/>
    </xf>
    <xf numFmtId="0" fontId="53" fillId="2" borderId="75" xfId="0" applyFont="1" applyFill="1" applyBorder="1" applyAlignment="1">
      <alignment horizontal="center" vertical="center" wrapText="1"/>
      <protection locked="0"/>
    </xf>
    <xf numFmtId="0" fontId="53" fillId="2" borderId="92" xfId="0" applyFont="1" applyFill="1" applyBorder="1" applyAlignment="1">
      <alignment horizontal="center" vertical="center" wrapText="1"/>
      <protection locked="0"/>
    </xf>
    <xf numFmtId="0" fontId="54" fillId="2" borderId="67" xfId="0" applyFont="1" applyFill="1" applyBorder="1" applyAlignment="1">
      <alignment horizontal="center" vertical="center" wrapText="1"/>
      <protection locked="0"/>
    </xf>
    <xf numFmtId="2" fontId="50" fillId="0" borderId="0" xfId="2" applyNumberFormat="1" applyFont="1" applyAlignment="1">
      <alignment horizontal="center" vertical="center" shrinkToFit="1"/>
    </xf>
    <xf numFmtId="2" fontId="50" fillId="0" borderId="0" xfId="2" applyNumberFormat="1" applyFont="1" applyAlignment="1">
      <alignment horizontal="left" vertical="center" shrinkToFit="1"/>
    </xf>
    <xf numFmtId="0" fontId="23" fillId="0" borderId="0" xfId="2" applyFont="1" applyAlignment="1">
      <alignment horizontal="center"/>
    </xf>
    <xf numFmtId="9" fontId="21" fillId="0" borderId="124" xfId="1" applyFont="1" applyFill="1" applyBorder="1" applyAlignment="1">
      <alignment horizontal="right" vertical="center" wrapText="1"/>
    </xf>
  </cellXfs>
  <cellStyles count="41">
    <cellStyle name="20 % - Accent1 2" xfId="5" xr:uid="{00000000-0005-0000-0000-000000000000}"/>
    <cellStyle name="20 % - Accent5 2" xfId="6" xr:uid="{00000000-0005-0000-0000-000001000000}"/>
    <cellStyle name="20 % - Accent6 2" xfId="7" xr:uid="{00000000-0005-0000-0000-000002000000}"/>
    <cellStyle name="40 % - Accent6 2" xfId="8" xr:uid="{00000000-0005-0000-0000-000003000000}"/>
    <cellStyle name="60 % - Accent1 2" xfId="9" xr:uid="{00000000-0005-0000-0000-000004000000}"/>
    <cellStyle name="60 % - Accent5 2" xfId="10" xr:uid="{00000000-0005-0000-0000-000005000000}"/>
    <cellStyle name="60 % - Accent6 2" xfId="11" xr:uid="{00000000-0005-0000-0000-000006000000}"/>
    <cellStyle name="Accent5 2" xfId="12" xr:uid="{00000000-0005-0000-0000-000007000000}"/>
    <cellStyle name="Calcul 2" xfId="13" xr:uid="{00000000-0005-0000-0000-000008000000}"/>
    <cellStyle name="Comma [0]" xfId="14" xr:uid="{00000000-0005-0000-0000-000009000000}"/>
    <cellStyle name="Commentaire" xfId="15" xr:uid="{00000000-0005-0000-0000-00000A000000}"/>
    <cellStyle name="Currency [0]" xfId="16" xr:uid="{00000000-0005-0000-0000-00000B000000}"/>
    <cellStyle name="En-tête" xfId="17" xr:uid="{00000000-0005-0000-0000-00000C000000}"/>
    <cellStyle name="Entrée 2" xfId="18" xr:uid="{00000000-0005-0000-0000-00000D000000}"/>
    <cellStyle name="Lien hypertexte" xfId="32" builtinId="8"/>
    <cellStyle name="Lien hypertexte 2" xfId="19" xr:uid="{00000000-0005-0000-0000-00000F000000}"/>
    <cellStyle name="Milliers" xfId="30" builtinId="3"/>
    <cellStyle name="Milliers 2" xfId="21" xr:uid="{00000000-0005-0000-0000-000011000000}"/>
    <cellStyle name="Milliers 2 2" xfId="34" xr:uid="{00000000-0005-0000-0000-000012000000}"/>
    <cellStyle name="Milliers 3" xfId="20" xr:uid="{00000000-0005-0000-0000-000013000000}"/>
    <cellStyle name="Normal" xfId="0" builtinId="0"/>
    <cellStyle name="Normal 2" xfId="2" xr:uid="{00000000-0005-0000-0000-000015000000}"/>
    <cellStyle name="Normal 3" xfId="22" xr:uid="{00000000-0005-0000-0000-000016000000}"/>
    <cellStyle name="Normal 3 2" xfId="35" xr:uid="{00000000-0005-0000-0000-000017000000}"/>
    <cellStyle name="Normal 4" xfId="31" xr:uid="{00000000-0005-0000-0000-000018000000}"/>
    <cellStyle name="Pourcentage" xfId="4" builtinId="5"/>
    <cellStyle name="Pourcentage 2" xfId="1" xr:uid="{00000000-0005-0000-0000-00001A000000}"/>
    <cellStyle name="Pourcentage 2 2" xfId="23" xr:uid="{00000000-0005-0000-0000-00001B000000}"/>
    <cellStyle name="Pourcentage 2 3" xfId="33" xr:uid="{00000000-0005-0000-0000-00001C000000}"/>
    <cellStyle name="Résultat 1" xfId="24" xr:uid="{00000000-0005-0000-0000-00001D000000}"/>
    <cellStyle name="Résultat2 1" xfId="25" xr:uid="{00000000-0005-0000-0000-00001E000000}"/>
    <cellStyle name="Sortie 2" xfId="26" xr:uid="{00000000-0005-0000-0000-00001F000000}"/>
    <cellStyle name="Texte explicatif" xfId="3" builtinId="53" customBuiltin="1"/>
    <cellStyle name="Titre 1" xfId="27" xr:uid="{00000000-0005-0000-0000-000021000000}"/>
    <cellStyle name="Titre 2" xfId="28" xr:uid="{00000000-0005-0000-0000-000022000000}"/>
    <cellStyle name="Titre1 1" xfId="29" xr:uid="{00000000-0005-0000-0000-000023000000}"/>
    <cellStyle name="XLConnect.Boolean" xfId="39" xr:uid="{00000000-0005-0000-0000-000027000000}"/>
    <cellStyle name="XLConnect.DateTime" xfId="40" xr:uid="{00000000-0005-0000-0000-000028000000}"/>
    <cellStyle name="XLConnect.Header" xfId="36" xr:uid="{00000000-0005-0000-0000-000024000000}"/>
    <cellStyle name="XLConnect.Numeric" xfId="38" xr:uid="{00000000-0005-0000-0000-000026000000}"/>
    <cellStyle name="XLConnect.String" xfId="37" xr:uid="{00000000-0005-0000-0000-000025000000}"/>
  </cellStyles>
  <dxfs count="0"/>
  <tableStyles count="0" defaultTableStyle="TableStyleMedium2" defaultPivotStyle="PivotStyleLight16"/>
  <colors>
    <indexedColors>
      <rgbColor rgb="FF000000"/>
      <rgbColor rgb="FFFFFFFF"/>
      <rgbColor rgb="FFFF0000"/>
      <rgbColor rgb="FF00FF00"/>
      <rgbColor rgb="FF0000FF"/>
      <rgbColor rgb="FFFFD320"/>
      <rgbColor rgb="FFFF00FF"/>
      <rgbColor rgb="FF00FFFF"/>
      <rgbColor rgb="FFCC0000"/>
      <rgbColor rgb="FF008000"/>
      <rgbColor rgb="FF000080"/>
      <rgbColor rgb="FF996600"/>
      <rgbColor rgb="FF800080"/>
      <rgbColor rgb="FF008080"/>
      <rgbColor rgb="FFC0C0C0"/>
      <rgbColor rgb="FF808080"/>
      <rgbColor rgb="FFFFCCCC"/>
      <rgbColor rgb="FF666666"/>
      <rgbColor rgb="FFFFFFCC"/>
      <rgbColor rgb="FFCCFFFF"/>
      <rgbColor rgb="FF660066"/>
      <rgbColor rgb="FFFF420E"/>
      <rgbColor rgb="FF0066CC"/>
      <rgbColor rgb="FFCCCCFF"/>
      <rgbColor rgb="FF0000CC"/>
      <rgbColor rgb="FFFF00FF"/>
      <rgbColor rgb="FFE3D200"/>
      <rgbColor rgb="FF00FFFF"/>
      <rgbColor rgb="FF800080"/>
      <rgbColor rgb="FF800000"/>
      <rgbColor rgb="FF008080"/>
      <rgbColor rgb="FF0000EE"/>
      <rgbColor rgb="FF00CCFF"/>
      <rgbColor rgb="FFDDDDDD"/>
      <rgbColor rgb="FFCCFFCC"/>
      <rgbColor rgb="FFFFFF99"/>
      <rgbColor rgb="FF99CCFF"/>
      <rgbColor rgb="FFFF99CC"/>
      <rgbColor rgb="FFB3B3B3"/>
      <rgbColor rgb="FFFFCC99"/>
      <rgbColor rgb="FF3366FF"/>
      <rgbColor rgb="FF33CCCC"/>
      <rgbColor rgb="FF99CC00"/>
      <rgbColor rgb="FFFFCC00"/>
      <rgbColor rgb="FFFF9900"/>
      <rgbColor rgb="FFFF6600"/>
      <rgbColor rgb="FF666699"/>
      <rgbColor rgb="FF969696"/>
      <rgbColor rgb="FF004586"/>
      <rgbColor rgb="FF339966"/>
      <rgbColor rgb="FF0066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252AFF"/>
      <color rgb="FF3D9E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fr-FR"/>
              <a:t>Evolution des cotations de blé tendre</a:t>
            </a:r>
          </a:p>
        </c:rich>
      </c:tx>
      <c:layout>
        <c:manualLayout>
          <c:xMode val="edge"/>
          <c:yMode val="edge"/>
          <c:x val="0.54512230726627087"/>
          <c:y val="4.1883548417067158E-2"/>
        </c:manualLayout>
      </c:layout>
      <c:overlay val="0"/>
      <c:spPr>
        <a:noFill/>
        <a:ln w="25400">
          <a:noFill/>
        </a:ln>
      </c:spPr>
    </c:title>
    <c:autoTitleDeleted val="0"/>
    <c:plotArea>
      <c:layout>
        <c:manualLayout>
          <c:layoutTarget val="inner"/>
          <c:xMode val="edge"/>
          <c:yMode val="edge"/>
          <c:x val="0.13893554631730795"/>
          <c:y val="0.19281680653713371"/>
          <c:w val="0.78475682205600306"/>
          <c:h val="0.52289303467697268"/>
        </c:manualLayout>
      </c:layout>
      <c:lineChart>
        <c:grouping val="standard"/>
        <c:varyColors val="0"/>
        <c:ser>
          <c:idx val="0"/>
          <c:order val="0"/>
          <c:tx>
            <c:strRef>
              <c:f>Cotations_cereales!$B$11</c:f>
              <c:strCache>
                <c:ptCount val="1"/>
                <c:pt idx="0">
                  <c:v>Moyenne 2020-2024</c:v>
                </c:pt>
              </c:strCache>
            </c:strRef>
          </c:tx>
          <c:spPr>
            <a:ln w="25400">
              <a:solidFill>
                <a:srgbClr val="FFD320"/>
              </a:solidFill>
              <a:prstDash val="sysDash"/>
            </a:ln>
          </c:spPr>
          <c:marker>
            <c:symbol val="none"/>
          </c:marker>
          <c:cat>
            <c:strRef>
              <c:f>Cotations_cereales!$A$12:$A$23</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Cotations_cereales!$B$12:$B$23</c:f>
              <c:numCache>
                <c:formatCode>0.00</c:formatCode>
                <c:ptCount val="12"/>
                <c:pt idx="0">
                  <c:v>238.41756073781295</c:v>
                </c:pt>
                <c:pt idx="1">
                  <c:v>238.2852538163591</c:v>
                </c:pt>
                <c:pt idx="2">
                  <c:v>242.58406320346324</c:v>
                </c:pt>
                <c:pt idx="3">
                  <c:v>253.78057759103643</c:v>
                </c:pt>
                <c:pt idx="4">
                  <c:v>252.75763157894738</c:v>
                </c:pt>
                <c:pt idx="5">
                  <c:v>246.96109502262442</c:v>
                </c:pt>
                <c:pt idx="6">
                  <c:v>244.57358450046686</c:v>
                </c:pt>
                <c:pt idx="7">
                  <c:v>240.87298421052628</c:v>
                </c:pt>
                <c:pt idx="8">
                  <c:v>251.50572408026756</c:v>
                </c:pt>
                <c:pt idx="9">
                  <c:v>248.99460401002506</c:v>
                </c:pt>
                <c:pt idx="10">
                  <c:v>253.65218295739351</c:v>
                </c:pt>
                <c:pt idx="11">
                  <c:v>249.53438585825251</c:v>
                </c:pt>
              </c:numCache>
            </c:numRef>
          </c:val>
          <c:smooth val="0"/>
          <c:extLst>
            <c:ext xmlns:c16="http://schemas.microsoft.com/office/drawing/2014/chart" uri="{C3380CC4-5D6E-409C-BE32-E72D297353CC}">
              <c16:uniqueId val="{00000000-6396-4976-A019-82ED829DCB2D}"/>
            </c:ext>
          </c:extLst>
        </c:ser>
        <c:ser>
          <c:idx val="1"/>
          <c:order val="1"/>
          <c:tx>
            <c:strRef>
              <c:f>Cotations_cereales!$D$11</c:f>
              <c:strCache>
                <c:ptCount val="1"/>
                <c:pt idx="0">
                  <c:v>2025-2026</c:v>
                </c:pt>
              </c:strCache>
            </c:strRef>
          </c:tx>
          <c:spPr>
            <a:ln w="25400">
              <a:solidFill>
                <a:srgbClr val="FF420E"/>
              </a:solidFill>
              <a:prstDash val="solid"/>
            </a:ln>
          </c:spPr>
          <c:marker>
            <c:symbol val="none"/>
          </c:marker>
          <c:cat>
            <c:strRef>
              <c:f>Cotations_cereales!$A$12:$A$23</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Cotations_cereales!$D$12:$D$23</c:f>
              <c:numCache>
                <c:formatCode>0.00</c:formatCode>
                <c:ptCount val="12"/>
                <c:pt idx="0">
                  <c:v>196.46</c:v>
                </c:pt>
                <c:pt idx="1">
                  <c:v>195.29</c:v>
                </c:pt>
                <c:pt idx="2">
                  <c:v>188.23</c:v>
                </c:pt>
                <c:pt idx="3">
                  <c:v>187.63</c:v>
                </c:pt>
                <c:pt idx="4">
                  <c:v>189.3</c:v>
                </c:pt>
                <c:pt idx="5">
                  <c:v>185.95</c:v>
                </c:pt>
                <c:pt idx="6">
                  <c:v>187.57</c:v>
                </c:pt>
                <c:pt idx="7">
                  <c:v>188.75</c:v>
                </c:pt>
                <c:pt idx="8">
                  <c:v>197</c:v>
                </c:pt>
                <c:pt idx="9">
                  <c:v>189.02</c:v>
                </c:pt>
                <c:pt idx="10">
                  <c:v>189.48</c:v>
                </c:pt>
                <c:pt idx="11">
                  <c:v>188.54</c:v>
                </c:pt>
              </c:numCache>
            </c:numRef>
          </c:val>
          <c:smooth val="0"/>
          <c:extLst>
            <c:ext xmlns:c16="http://schemas.microsoft.com/office/drawing/2014/chart" uri="{C3380CC4-5D6E-409C-BE32-E72D297353CC}">
              <c16:uniqueId val="{00000001-6396-4976-A019-82ED829DCB2D}"/>
            </c:ext>
          </c:extLst>
        </c:ser>
        <c:ser>
          <c:idx val="2"/>
          <c:order val="2"/>
          <c:tx>
            <c:strRef>
              <c:f>Cotations_cereales!$C$11</c:f>
              <c:strCache>
                <c:ptCount val="1"/>
                <c:pt idx="0">
                  <c:v>2024-2025</c:v>
                </c:pt>
              </c:strCache>
            </c:strRef>
          </c:tx>
          <c:spPr>
            <a:ln w="25400">
              <a:solidFill>
                <a:srgbClr val="663300"/>
              </a:solidFill>
              <a:prstDash val="solid"/>
            </a:ln>
          </c:spPr>
          <c:marker>
            <c:symbol val="none"/>
          </c:marker>
          <c:cat>
            <c:strRef>
              <c:f>Cotations_cereales!$A$12:$A$23</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Cotations_cereales!$C$12:$C$23</c:f>
              <c:numCache>
                <c:formatCode>0.00</c:formatCode>
                <c:ptCount val="12"/>
                <c:pt idx="0">
                  <c:v>219.18181818181819</c:v>
                </c:pt>
                <c:pt idx="1">
                  <c:v>208.43000000000004</c:v>
                </c:pt>
                <c:pt idx="2">
                  <c:v>214.64380952380955</c:v>
                </c:pt>
                <c:pt idx="3">
                  <c:v>223.77500000000001</c:v>
                </c:pt>
                <c:pt idx="4">
                  <c:v>217.42500000000001</c:v>
                </c:pt>
                <c:pt idx="5">
                  <c:v>225.55</c:v>
                </c:pt>
                <c:pt idx="6">
                  <c:v>224.35888888888891</c:v>
                </c:pt>
                <c:pt idx="7">
                  <c:v>224.84299999999993</c:v>
                </c:pt>
                <c:pt idx="8">
                  <c:v>215.52500000000003</c:v>
                </c:pt>
                <c:pt idx="9">
                  <c:v>206.25078947368422</c:v>
                </c:pt>
                <c:pt idx="10">
                  <c:v>192.38444444444445</c:v>
                </c:pt>
                <c:pt idx="11">
                  <c:v>194.76444444444445</c:v>
                </c:pt>
              </c:numCache>
            </c:numRef>
          </c:val>
          <c:smooth val="0"/>
          <c:extLst>
            <c:ext xmlns:c16="http://schemas.microsoft.com/office/drawing/2014/chart" uri="{C3380CC4-5D6E-409C-BE32-E72D297353CC}">
              <c16:uniqueId val="{00000002-6396-4976-A019-82ED829DCB2D}"/>
            </c:ext>
          </c:extLst>
        </c:ser>
        <c:dLbls>
          <c:showLegendKey val="0"/>
          <c:showVal val="0"/>
          <c:showCatName val="0"/>
          <c:showSerName val="0"/>
          <c:showPercent val="0"/>
          <c:showBubbleSize val="0"/>
        </c:dLbls>
        <c:smooth val="0"/>
        <c:axId val="1866331599"/>
        <c:axId val="1"/>
      </c:lineChart>
      <c:catAx>
        <c:axId val="1866331599"/>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fr-FR"/>
                  <a:t>€/tonne</a:t>
                </a:r>
              </a:p>
            </c:rich>
          </c:tx>
          <c:layout>
            <c:manualLayout>
              <c:xMode val="edge"/>
              <c:yMode val="edge"/>
              <c:x val="7.0792722937071881E-2"/>
              <c:y val="5.9486375880646494E-2"/>
            </c:manualLayout>
          </c:layout>
          <c:overlay val="0"/>
          <c:spPr>
            <a:noFill/>
            <a:ln w="25400">
              <a:noFill/>
            </a:ln>
          </c:spPr>
        </c:title>
        <c:numFmt formatCode="General" sourceLinked="1"/>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
        <c:crossesAt val="0"/>
        <c:auto val="1"/>
        <c:lblAlgn val="ctr"/>
        <c:lblOffset val="100"/>
        <c:tickLblSkip val="1"/>
        <c:tickMarkSkip val="1"/>
        <c:noMultiLvlLbl val="0"/>
      </c:catAx>
      <c:valAx>
        <c:axId val="1"/>
        <c:scaling>
          <c:orientation val="minMax"/>
          <c:max val="450"/>
          <c:min val="100"/>
        </c:scaling>
        <c:delete val="0"/>
        <c:axPos val="l"/>
        <c:majorGridlines>
          <c:spPr>
            <a:ln w="3175">
              <a:solidFill>
                <a:srgbClr val="B3B3B3"/>
              </a:solidFill>
              <a:prstDash val="solid"/>
            </a:ln>
          </c:spPr>
        </c:majorGridlines>
        <c:numFmt formatCode="#,##0" sourceLinked="0"/>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866331599"/>
        <c:crossesAt val="1"/>
        <c:crossBetween val="midCat"/>
        <c:majorUnit val="50"/>
      </c:valAx>
      <c:spPr>
        <a:noFill/>
        <a:ln w="3175">
          <a:solidFill>
            <a:srgbClr val="B3B3B3"/>
          </a:solidFill>
          <a:prstDash val="solid"/>
        </a:ln>
      </c:spPr>
    </c:plotArea>
    <c:legend>
      <c:legendPos val="b"/>
      <c:overlay val="0"/>
      <c:spPr>
        <a:noFill/>
        <a:ln w="25400">
          <a:noFill/>
        </a:ln>
      </c:spPr>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fr-FR"/>
              <a:t>Évolution des cotations de maïs</a:t>
            </a:r>
          </a:p>
        </c:rich>
      </c:tx>
      <c:layout>
        <c:manualLayout>
          <c:xMode val="edge"/>
          <c:yMode val="edge"/>
          <c:x val="0.27199263011330899"/>
          <c:y val="3.9683727034120736E-2"/>
        </c:manualLayout>
      </c:layout>
      <c:overlay val="0"/>
      <c:spPr>
        <a:noFill/>
        <a:ln w="25400">
          <a:noFill/>
        </a:ln>
      </c:spPr>
    </c:title>
    <c:autoTitleDeleted val="0"/>
    <c:plotArea>
      <c:layout>
        <c:manualLayout>
          <c:layoutTarget val="inner"/>
          <c:xMode val="edge"/>
          <c:yMode val="edge"/>
          <c:x val="0.13893554631730795"/>
          <c:y val="0.21263207978272339"/>
          <c:w val="0.78475682205600306"/>
          <c:h val="0.47177742701791758"/>
        </c:manualLayout>
      </c:layout>
      <c:lineChart>
        <c:grouping val="standard"/>
        <c:varyColors val="0"/>
        <c:ser>
          <c:idx val="0"/>
          <c:order val="0"/>
          <c:tx>
            <c:strRef>
              <c:f>Cotations_cereales!$B$47</c:f>
              <c:strCache>
                <c:ptCount val="1"/>
                <c:pt idx="0">
                  <c:v>Moyenne 2020-2024</c:v>
                </c:pt>
              </c:strCache>
            </c:strRef>
          </c:tx>
          <c:spPr>
            <a:ln w="25400">
              <a:solidFill>
                <a:srgbClr val="FFD320"/>
              </a:solidFill>
              <a:prstDash val="sysDash"/>
            </a:ln>
          </c:spPr>
          <c:marker>
            <c:symbol val="none"/>
          </c:marker>
          <c:cat>
            <c:strRef>
              <c:f>Cotations_cereales!$A$48:$A$59</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Cotations_cereales!$B$48:$B$59</c:f>
              <c:numCache>
                <c:formatCode>0.00</c:formatCode>
                <c:ptCount val="12"/>
                <c:pt idx="0">
                  <c:v>224.07</c:v>
                </c:pt>
                <c:pt idx="1">
                  <c:v>248.01</c:v>
                </c:pt>
                <c:pt idx="2">
                  <c:v>229.89</c:v>
                </c:pt>
                <c:pt idx="3">
                  <c:v>231.49</c:v>
                </c:pt>
                <c:pt idx="4">
                  <c:v>236.91</c:v>
                </c:pt>
                <c:pt idx="5">
                  <c:v>231.23</c:v>
                </c:pt>
                <c:pt idx="6">
                  <c:v>233.79</c:v>
                </c:pt>
                <c:pt idx="7">
                  <c:v>234.73</c:v>
                </c:pt>
                <c:pt idx="8">
                  <c:v>248.26</c:v>
                </c:pt>
                <c:pt idx="9">
                  <c:v>245.11</c:v>
                </c:pt>
                <c:pt idx="10">
                  <c:v>246.66</c:v>
                </c:pt>
                <c:pt idx="11">
                  <c:v>225.3</c:v>
                </c:pt>
              </c:numCache>
            </c:numRef>
          </c:val>
          <c:smooth val="0"/>
          <c:extLst>
            <c:ext xmlns:c16="http://schemas.microsoft.com/office/drawing/2014/chart" uri="{C3380CC4-5D6E-409C-BE32-E72D297353CC}">
              <c16:uniqueId val="{00000000-2909-4A6C-9784-198C452ADDAC}"/>
            </c:ext>
          </c:extLst>
        </c:ser>
        <c:ser>
          <c:idx val="1"/>
          <c:order val="1"/>
          <c:tx>
            <c:strRef>
              <c:f>Cotations_cereales!$D$47</c:f>
              <c:strCache>
                <c:ptCount val="1"/>
                <c:pt idx="0">
                  <c:v>2025-2026</c:v>
                </c:pt>
              </c:strCache>
            </c:strRef>
          </c:tx>
          <c:spPr>
            <a:ln w="25400">
              <a:solidFill>
                <a:srgbClr val="EB613D"/>
              </a:solidFill>
              <a:prstDash val="solid"/>
            </a:ln>
          </c:spPr>
          <c:marker>
            <c:symbol val="none"/>
          </c:marker>
          <c:cat>
            <c:strRef>
              <c:f>Cotations_cereales!$A$48:$A$59</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Cotations_cereales!$D$48:$D$59</c:f>
              <c:numCache>
                <c:formatCode>0.00</c:formatCode>
                <c:ptCount val="12"/>
                <c:pt idx="0">
                  <c:v>197.15</c:v>
                </c:pt>
                <c:pt idx="1">
                  <c:v>194.9</c:v>
                </c:pt>
                <c:pt idx="2">
                  <c:v>190.59</c:v>
                </c:pt>
                <c:pt idx="3">
                  <c:v>187.62</c:v>
                </c:pt>
                <c:pt idx="4">
                  <c:v>190.89</c:v>
                </c:pt>
                <c:pt idx="5">
                  <c:v>189.76</c:v>
                </c:pt>
                <c:pt idx="6">
                  <c:v>194.38</c:v>
                </c:pt>
                <c:pt idx="7">
                  <c:v>191.63</c:v>
                </c:pt>
                <c:pt idx="8">
                  <c:v>205.2</c:v>
                </c:pt>
                <c:pt idx="9">
                  <c:v>209.79</c:v>
                </c:pt>
                <c:pt idx="10">
                  <c:v>215.91</c:v>
                </c:pt>
                <c:pt idx="11">
                  <c:v>220.66</c:v>
                </c:pt>
              </c:numCache>
            </c:numRef>
          </c:val>
          <c:smooth val="0"/>
          <c:extLst>
            <c:ext xmlns:c16="http://schemas.microsoft.com/office/drawing/2014/chart" uri="{C3380CC4-5D6E-409C-BE32-E72D297353CC}">
              <c16:uniqueId val="{00000001-2909-4A6C-9784-198C452ADDAC}"/>
            </c:ext>
          </c:extLst>
        </c:ser>
        <c:ser>
          <c:idx val="2"/>
          <c:order val="2"/>
          <c:tx>
            <c:strRef>
              <c:f>Cotations_cereales!$C$47</c:f>
              <c:strCache>
                <c:ptCount val="1"/>
                <c:pt idx="0">
                  <c:v>2024-2025</c:v>
                </c:pt>
              </c:strCache>
            </c:strRef>
          </c:tx>
          <c:spPr>
            <a:ln w="25400">
              <a:solidFill>
                <a:srgbClr val="663300"/>
              </a:solidFill>
              <a:prstDash val="solid"/>
            </a:ln>
          </c:spPr>
          <c:marker>
            <c:symbol val="none"/>
          </c:marker>
          <c:cat>
            <c:strRef>
              <c:f>Cotations_cereales!$A$48:$A$59</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Cotations_cereales!$C$48:$C$59</c:f>
              <c:numCache>
                <c:formatCode>0.00</c:formatCode>
                <c:ptCount val="12"/>
                <c:pt idx="0">
                  <c:v>211.89</c:v>
                </c:pt>
                <c:pt idx="1">
                  <c:v>204.28</c:v>
                </c:pt>
                <c:pt idx="2">
                  <c:v>205.76</c:v>
                </c:pt>
                <c:pt idx="3">
                  <c:v>213.61</c:v>
                </c:pt>
                <c:pt idx="4">
                  <c:v>207.32</c:v>
                </c:pt>
                <c:pt idx="5">
                  <c:v>206.61</c:v>
                </c:pt>
                <c:pt idx="6">
                  <c:v>213.9</c:v>
                </c:pt>
                <c:pt idx="7">
                  <c:v>214.91</c:v>
                </c:pt>
                <c:pt idx="8">
                  <c:v>209.07</c:v>
                </c:pt>
                <c:pt idx="9">
                  <c:v>203.54</c:v>
                </c:pt>
                <c:pt idx="10">
                  <c:v>194.41</c:v>
                </c:pt>
                <c:pt idx="11">
                  <c:v>187.85</c:v>
                </c:pt>
              </c:numCache>
            </c:numRef>
          </c:val>
          <c:smooth val="0"/>
          <c:extLst>
            <c:ext xmlns:c16="http://schemas.microsoft.com/office/drawing/2014/chart" uri="{C3380CC4-5D6E-409C-BE32-E72D297353CC}">
              <c16:uniqueId val="{00000002-2909-4A6C-9784-198C452ADDAC}"/>
            </c:ext>
          </c:extLst>
        </c:ser>
        <c:dLbls>
          <c:showLegendKey val="0"/>
          <c:showVal val="0"/>
          <c:showCatName val="0"/>
          <c:showSerName val="0"/>
          <c:showPercent val="0"/>
          <c:showBubbleSize val="0"/>
        </c:dLbls>
        <c:smooth val="0"/>
        <c:axId val="1945079823"/>
        <c:axId val="1"/>
      </c:lineChart>
      <c:catAx>
        <c:axId val="1945079823"/>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fr-FR"/>
                  <a:t>€/tonne</a:t>
                </a:r>
              </a:p>
            </c:rich>
          </c:tx>
          <c:layout>
            <c:manualLayout>
              <c:xMode val="edge"/>
              <c:yMode val="edge"/>
              <c:x val="9.3086230074899162E-2"/>
              <c:y val="7.3403762029746286E-2"/>
            </c:manualLayout>
          </c:layout>
          <c:overlay val="0"/>
          <c:spPr>
            <a:noFill/>
            <a:ln w="25400">
              <a:noFill/>
            </a:ln>
          </c:spPr>
        </c:title>
        <c:numFmt formatCode="General" sourceLinked="1"/>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
        <c:crossesAt val="0"/>
        <c:auto val="1"/>
        <c:lblAlgn val="ctr"/>
        <c:lblOffset val="100"/>
        <c:tickLblSkip val="1"/>
        <c:tickMarkSkip val="1"/>
        <c:noMultiLvlLbl val="0"/>
      </c:catAx>
      <c:valAx>
        <c:axId val="1"/>
        <c:scaling>
          <c:orientation val="minMax"/>
          <c:max val="400"/>
          <c:min val="50"/>
        </c:scaling>
        <c:delete val="0"/>
        <c:axPos val="l"/>
        <c:majorGridlines>
          <c:spPr>
            <a:ln w="3175">
              <a:solidFill>
                <a:srgbClr val="B3B3B3"/>
              </a:solidFill>
              <a:prstDash val="solid"/>
            </a:ln>
          </c:spPr>
        </c:majorGridlines>
        <c:numFmt formatCode="0" sourceLinked="0"/>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945079823"/>
        <c:crossesAt val="1"/>
        <c:crossBetween val="midCat"/>
        <c:majorUnit val="50"/>
      </c:valAx>
      <c:spPr>
        <a:noFill/>
        <a:ln w="3175">
          <a:solidFill>
            <a:srgbClr val="B3B3B3"/>
          </a:solidFill>
          <a:prstDash val="solid"/>
        </a:ln>
      </c:spPr>
    </c:plotArea>
    <c:legend>
      <c:legendPos val="b"/>
      <c:overlay val="0"/>
      <c:spPr>
        <a:noFill/>
        <a:ln w="25400">
          <a:noFill/>
        </a:ln>
      </c:spPr>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fr-FR"/>
              <a:t>Évolution des cotations de blé dur</a:t>
            </a:r>
          </a:p>
        </c:rich>
      </c:tx>
      <c:layout>
        <c:manualLayout>
          <c:xMode val="edge"/>
          <c:yMode val="edge"/>
          <c:x val="0.25715073287071993"/>
          <c:y val="3.1747361367063159E-2"/>
        </c:manualLayout>
      </c:layout>
      <c:overlay val="0"/>
      <c:spPr>
        <a:noFill/>
        <a:ln w="25400">
          <a:noFill/>
        </a:ln>
      </c:spPr>
    </c:title>
    <c:autoTitleDeleted val="0"/>
    <c:plotArea>
      <c:layout>
        <c:manualLayout>
          <c:layoutTarget val="inner"/>
          <c:xMode val="edge"/>
          <c:yMode val="edge"/>
          <c:x val="0.12296875989950053"/>
          <c:y val="0.18827799073353596"/>
          <c:w val="0.78660970671847208"/>
          <c:h val="0.5123631873799509"/>
        </c:manualLayout>
      </c:layout>
      <c:lineChart>
        <c:grouping val="standard"/>
        <c:varyColors val="0"/>
        <c:ser>
          <c:idx val="0"/>
          <c:order val="0"/>
          <c:tx>
            <c:strRef>
              <c:f>Cotations_cereales!$B$29</c:f>
              <c:strCache>
                <c:ptCount val="1"/>
                <c:pt idx="0">
                  <c:v>Moyenne 2020-2024</c:v>
                </c:pt>
              </c:strCache>
            </c:strRef>
          </c:tx>
          <c:spPr>
            <a:ln w="25400">
              <a:solidFill>
                <a:srgbClr val="FFD320"/>
              </a:solidFill>
              <a:prstDash val="sysDash"/>
            </a:ln>
          </c:spPr>
          <c:marker>
            <c:symbol val="none"/>
          </c:marker>
          <c:cat>
            <c:strRef>
              <c:f>Cotations_cereales!$A$30:$A$41</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Cotations_cereales!$B$30:$B$41</c:f>
              <c:numCache>
                <c:formatCode>0.00</c:formatCode>
                <c:ptCount val="12"/>
                <c:pt idx="0">
                  <c:v>313.39999999999998</c:v>
                </c:pt>
                <c:pt idx="1">
                  <c:v>341.71</c:v>
                </c:pt>
                <c:pt idx="2">
                  <c:v>393.93</c:v>
                </c:pt>
                <c:pt idx="3">
                  <c:v>388.27</c:v>
                </c:pt>
                <c:pt idx="4">
                  <c:v>387.94</c:v>
                </c:pt>
                <c:pt idx="5">
                  <c:v>394.62</c:v>
                </c:pt>
                <c:pt idx="6">
                  <c:v>380.86</c:v>
                </c:pt>
                <c:pt idx="7">
                  <c:v>343.04</c:v>
                </c:pt>
                <c:pt idx="8">
                  <c:v>371.03</c:v>
                </c:pt>
                <c:pt idx="9">
                  <c:v>353.51</c:v>
                </c:pt>
                <c:pt idx="10">
                  <c:v>328.58</c:v>
                </c:pt>
                <c:pt idx="11">
                  <c:v>400.37</c:v>
                </c:pt>
              </c:numCache>
            </c:numRef>
          </c:val>
          <c:smooth val="0"/>
          <c:extLst>
            <c:ext xmlns:c16="http://schemas.microsoft.com/office/drawing/2014/chart" uri="{C3380CC4-5D6E-409C-BE32-E72D297353CC}">
              <c16:uniqueId val="{00000000-22D5-474F-8119-4CC4717EAE3F}"/>
            </c:ext>
          </c:extLst>
        </c:ser>
        <c:ser>
          <c:idx val="1"/>
          <c:order val="1"/>
          <c:tx>
            <c:strRef>
              <c:f>Cotations_cereales!$D$29</c:f>
              <c:strCache>
                <c:ptCount val="1"/>
                <c:pt idx="0">
                  <c:v>2025-2026</c:v>
                </c:pt>
              </c:strCache>
            </c:strRef>
          </c:tx>
          <c:spPr>
            <a:ln w="25400">
              <a:solidFill>
                <a:srgbClr val="EB613D"/>
              </a:solidFill>
              <a:prstDash val="solid"/>
            </a:ln>
          </c:spPr>
          <c:marker>
            <c:symbol val="none"/>
          </c:marker>
          <c:cat>
            <c:strRef>
              <c:f>Cotations_cereales!$A$30:$A$41</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Cotations_cereales!$D$30:$D$41</c:f>
              <c:numCache>
                <c:formatCode>0.00</c:formatCode>
                <c:ptCount val="12"/>
                <c:pt idx="0">
                  <c:v>277.5</c:v>
                </c:pt>
                <c:pt idx="1">
                  <c:v>279.29000000000002</c:v>
                </c:pt>
                <c:pt idx="2">
                  <c:v>270.01</c:v>
                </c:pt>
                <c:pt idx="3">
                  <c:v>253.55</c:v>
                </c:pt>
                <c:pt idx="4">
                  <c:v>261.5</c:v>
                </c:pt>
                <c:pt idx="5">
                  <c:v>255.76</c:v>
                </c:pt>
                <c:pt idx="6">
                  <c:v>248.9</c:v>
                </c:pt>
                <c:pt idx="7">
                  <c:v>248</c:v>
                </c:pt>
                <c:pt idx="8">
                  <c:v>253.71</c:v>
                </c:pt>
                <c:pt idx="9">
                  <c:v>256.88</c:v>
                </c:pt>
                <c:pt idx="10">
                  <c:v>255.85</c:v>
                </c:pt>
                <c:pt idx="11">
                  <c:v>255.17</c:v>
                </c:pt>
              </c:numCache>
            </c:numRef>
          </c:val>
          <c:smooth val="0"/>
          <c:extLst>
            <c:ext xmlns:c16="http://schemas.microsoft.com/office/drawing/2014/chart" uri="{C3380CC4-5D6E-409C-BE32-E72D297353CC}">
              <c16:uniqueId val="{00000001-22D5-474F-8119-4CC4717EAE3F}"/>
            </c:ext>
          </c:extLst>
        </c:ser>
        <c:ser>
          <c:idx val="2"/>
          <c:order val="2"/>
          <c:tx>
            <c:strRef>
              <c:f>Cotations_cereales!$C$29</c:f>
              <c:strCache>
                <c:ptCount val="1"/>
                <c:pt idx="0">
                  <c:v>2024-2025</c:v>
                </c:pt>
              </c:strCache>
            </c:strRef>
          </c:tx>
          <c:spPr>
            <a:ln w="25400">
              <a:solidFill>
                <a:srgbClr val="663300"/>
              </a:solidFill>
              <a:prstDash val="solid"/>
            </a:ln>
          </c:spPr>
          <c:marker>
            <c:symbol val="none"/>
          </c:marker>
          <c:cat>
            <c:strRef>
              <c:f>Cotations_cereales!$A$30:$A$41</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Cotations_cereales!$C$30:$C$41</c:f>
              <c:numCache>
                <c:formatCode>0.00</c:formatCode>
                <c:ptCount val="12"/>
                <c:pt idx="0">
                  <c:v>297.94</c:v>
                </c:pt>
                <c:pt idx="1">
                  <c:v>270</c:v>
                </c:pt>
                <c:pt idx="2">
                  <c:v>292.67</c:v>
                </c:pt>
                <c:pt idx="3">
                  <c:v>299.23</c:v>
                </c:pt>
                <c:pt idx="4">
                  <c:v>303.92</c:v>
                </c:pt>
                <c:pt idx="5">
                  <c:v>297.5</c:v>
                </c:pt>
                <c:pt idx="6">
                  <c:v>299.56</c:v>
                </c:pt>
                <c:pt idx="7">
                  <c:v>302.64</c:v>
                </c:pt>
                <c:pt idx="8">
                  <c:v>303.32</c:v>
                </c:pt>
                <c:pt idx="9">
                  <c:v>293.25</c:v>
                </c:pt>
                <c:pt idx="11">
                  <c:v>286.3</c:v>
                </c:pt>
              </c:numCache>
            </c:numRef>
          </c:val>
          <c:smooth val="0"/>
          <c:extLst>
            <c:ext xmlns:c16="http://schemas.microsoft.com/office/drawing/2014/chart" uri="{C3380CC4-5D6E-409C-BE32-E72D297353CC}">
              <c16:uniqueId val="{00000002-22D5-474F-8119-4CC4717EAE3F}"/>
            </c:ext>
          </c:extLst>
        </c:ser>
        <c:dLbls>
          <c:showLegendKey val="0"/>
          <c:showVal val="0"/>
          <c:showCatName val="0"/>
          <c:showSerName val="0"/>
          <c:showPercent val="0"/>
          <c:showBubbleSize val="0"/>
        </c:dLbls>
        <c:smooth val="0"/>
        <c:axId val="1945082735"/>
        <c:axId val="1"/>
      </c:lineChart>
      <c:catAx>
        <c:axId val="1945082735"/>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fr-FR"/>
                  <a:t>€/tonne</a:t>
                </a:r>
              </a:p>
            </c:rich>
          </c:tx>
          <c:layout>
            <c:manualLayout>
              <c:xMode val="edge"/>
              <c:yMode val="edge"/>
              <c:x val="5.8731128928518644E-2"/>
              <c:y val="6.356333117934726E-2"/>
            </c:manualLayout>
          </c:layout>
          <c:overlay val="0"/>
          <c:spPr>
            <a:noFill/>
            <a:ln w="25400">
              <a:noFill/>
            </a:ln>
          </c:spPr>
        </c:title>
        <c:numFmt formatCode="General" sourceLinked="1"/>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
        <c:crossesAt val="0"/>
        <c:auto val="1"/>
        <c:lblAlgn val="ctr"/>
        <c:lblOffset val="100"/>
        <c:tickLblSkip val="1"/>
        <c:tickMarkSkip val="1"/>
        <c:noMultiLvlLbl val="0"/>
      </c:catAx>
      <c:valAx>
        <c:axId val="1"/>
        <c:scaling>
          <c:orientation val="minMax"/>
          <c:max val="600"/>
          <c:min val="50"/>
        </c:scaling>
        <c:delete val="0"/>
        <c:axPos val="l"/>
        <c:majorGridlines>
          <c:spPr>
            <a:ln w="3175">
              <a:solidFill>
                <a:srgbClr val="B3B3B3"/>
              </a:solidFill>
              <a:prstDash val="solid"/>
            </a:ln>
          </c:spPr>
        </c:majorGridlines>
        <c:numFmt formatCode="#,##0" sourceLinked="0"/>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945082735"/>
        <c:crossesAt val="1"/>
        <c:crossBetween val="midCat"/>
        <c:majorUnit val="100"/>
      </c:valAx>
      <c:spPr>
        <a:noFill/>
        <a:ln w="3175">
          <a:solidFill>
            <a:srgbClr val="B3B3B3"/>
          </a:solidFill>
          <a:prstDash val="solid"/>
        </a:ln>
      </c:spPr>
    </c:plotArea>
    <c:legend>
      <c:legendPos val="b"/>
      <c:overlay val="0"/>
      <c:spPr>
        <a:noFill/>
        <a:ln w="25400">
          <a:noFill/>
        </a:ln>
      </c:spPr>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fr-FR"/>
              <a:t>Evolution des cotations de colza</a:t>
            </a:r>
          </a:p>
        </c:rich>
      </c:tx>
      <c:layout>
        <c:manualLayout>
          <c:xMode val="edge"/>
          <c:yMode val="edge"/>
          <c:x val="0.24208697426541195"/>
          <c:y val="4.1883374775521481E-2"/>
        </c:manualLayout>
      </c:layout>
      <c:overlay val="0"/>
      <c:spPr>
        <a:noFill/>
        <a:ln w="25400">
          <a:noFill/>
        </a:ln>
      </c:spPr>
    </c:title>
    <c:autoTitleDeleted val="0"/>
    <c:plotArea>
      <c:layout>
        <c:manualLayout>
          <c:layoutTarget val="inner"/>
          <c:xMode val="edge"/>
          <c:yMode val="edge"/>
          <c:x val="0.13893549680693928"/>
          <c:y val="0.18775867342549726"/>
          <c:w val="0.78475682205600306"/>
          <c:h val="0.52289303467697268"/>
        </c:manualLayout>
      </c:layout>
      <c:lineChart>
        <c:grouping val="standard"/>
        <c:varyColors val="0"/>
        <c:ser>
          <c:idx val="0"/>
          <c:order val="0"/>
          <c:tx>
            <c:strRef>
              <c:f>Cotations_oleoproteagineux!$B$9</c:f>
              <c:strCache>
                <c:ptCount val="1"/>
                <c:pt idx="0">
                  <c:v>Moyenne 2020-2024</c:v>
                </c:pt>
              </c:strCache>
            </c:strRef>
          </c:tx>
          <c:spPr>
            <a:ln w="25400">
              <a:solidFill>
                <a:srgbClr val="FFD320"/>
              </a:solidFill>
              <a:prstDash val="sysDash"/>
            </a:ln>
          </c:spPr>
          <c:marker>
            <c:symbol val="none"/>
          </c:marker>
          <c:cat>
            <c:strRef>
              <c:extLst>
                <c:ext xmlns:c15="http://schemas.microsoft.com/office/drawing/2012/chart" uri="{02D57815-91ED-43cb-92C2-25804820EDAC}">
                  <c15:fullRef>
                    <c15:sqref>Cotations_oleoproteagineux!$A$10:$A$21</c15:sqref>
                  </c15:fullRef>
                </c:ext>
              </c:extLst>
              <c:f>Cotations_oleoproteagineux!$A$11:$A$21</c:f>
              <c:strCache>
                <c:ptCount val="11"/>
                <c:pt idx="0">
                  <c:v>aout</c:v>
                </c:pt>
                <c:pt idx="1">
                  <c:v>sept</c:v>
                </c:pt>
                <c:pt idx="2">
                  <c:v>oct</c:v>
                </c:pt>
                <c:pt idx="3">
                  <c:v>nov</c:v>
                </c:pt>
                <c:pt idx="4">
                  <c:v>déc</c:v>
                </c:pt>
                <c:pt idx="5">
                  <c:v>janv</c:v>
                </c:pt>
                <c:pt idx="6">
                  <c:v>fév</c:v>
                </c:pt>
                <c:pt idx="7">
                  <c:v>mars</c:v>
                </c:pt>
                <c:pt idx="8">
                  <c:v>avril</c:v>
                </c:pt>
                <c:pt idx="9">
                  <c:v>mai</c:v>
                </c:pt>
                <c:pt idx="10">
                  <c:v>juin</c:v>
                </c:pt>
              </c:strCache>
            </c:strRef>
          </c:cat>
          <c:val>
            <c:numRef>
              <c:extLst>
                <c:ext xmlns:c15="http://schemas.microsoft.com/office/drawing/2012/chart" uri="{02D57815-91ED-43cb-92C2-25804820EDAC}">
                  <c15:fullRef>
                    <c15:sqref>Cotations_oleoproteagineux!$B$10:$B$21</c15:sqref>
                  </c15:fullRef>
                </c:ext>
              </c:extLst>
              <c:f>Cotations_oleoproteagineux!$B$11:$B$21</c:f>
              <c:numCache>
                <c:formatCode>0.00</c:formatCode>
                <c:ptCount val="11"/>
                <c:pt idx="0">
                  <c:v>496.23333333333341</c:v>
                </c:pt>
                <c:pt idx="1">
                  <c:v>503.12749999999994</c:v>
                </c:pt>
                <c:pt idx="2">
                  <c:v>524.33999999999992</c:v>
                </c:pt>
                <c:pt idx="3">
                  <c:v>536.98333333333335</c:v>
                </c:pt>
                <c:pt idx="4">
                  <c:v>523.6</c:v>
                </c:pt>
                <c:pt idx="5">
                  <c:v>534.125</c:v>
                </c:pt>
                <c:pt idx="6">
                  <c:v>533.91999999999996</c:v>
                </c:pt>
                <c:pt idx="7">
                  <c:v>564.61</c:v>
                </c:pt>
                <c:pt idx="8">
                  <c:v>575.15</c:v>
                </c:pt>
                <c:pt idx="9">
                  <c:v>549.03333333333342</c:v>
                </c:pt>
                <c:pt idx="10">
                  <c:v>524.39833333333331</c:v>
                </c:pt>
              </c:numCache>
            </c:numRef>
          </c:val>
          <c:smooth val="0"/>
          <c:extLst>
            <c:ext xmlns:c16="http://schemas.microsoft.com/office/drawing/2014/chart" uri="{C3380CC4-5D6E-409C-BE32-E72D297353CC}">
              <c16:uniqueId val="{00000000-8DBF-4173-A56A-E1CC374AA106}"/>
            </c:ext>
          </c:extLst>
        </c:ser>
        <c:ser>
          <c:idx val="1"/>
          <c:order val="1"/>
          <c:tx>
            <c:strRef>
              <c:f>Cotations_oleoproteagineux!$C$9</c:f>
              <c:strCache>
                <c:ptCount val="1"/>
                <c:pt idx="0">
                  <c:v>2024-2025</c:v>
                </c:pt>
              </c:strCache>
            </c:strRef>
          </c:tx>
          <c:spPr>
            <a:ln w="25400">
              <a:solidFill>
                <a:schemeClr val="tx1"/>
              </a:solidFill>
              <a:prstDash val="solid"/>
            </a:ln>
          </c:spPr>
          <c:marker>
            <c:symbol val="none"/>
          </c:marker>
          <c:cat>
            <c:strRef>
              <c:extLst>
                <c:ext xmlns:c15="http://schemas.microsoft.com/office/drawing/2012/chart" uri="{02D57815-91ED-43cb-92C2-25804820EDAC}">
                  <c15:fullRef>
                    <c15:sqref>Cotations_oleoproteagineux!$A$10:$A$21</c15:sqref>
                  </c15:fullRef>
                </c:ext>
              </c:extLst>
              <c:f>Cotations_oleoproteagineux!$A$11:$A$21</c:f>
              <c:strCache>
                <c:ptCount val="11"/>
                <c:pt idx="0">
                  <c:v>aout</c:v>
                </c:pt>
                <c:pt idx="1">
                  <c:v>sept</c:v>
                </c:pt>
                <c:pt idx="2">
                  <c:v>oct</c:v>
                </c:pt>
                <c:pt idx="3">
                  <c:v>nov</c:v>
                </c:pt>
                <c:pt idx="4">
                  <c:v>déc</c:v>
                </c:pt>
                <c:pt idx="5">
                  <c:v>janv</c:v>
                </c:pt>
                <c:pt idx="6">
                  <c:v>fév</c:v>
                </c:pt>
                <c:pt idx="7">
                  <c:v>mars</c:v>
                </c:pt>
                <c:pt idx="8">
                  <c:v>avril</c:v>
                </c:pt>
                <c:pt idx="9">
                  <c:v>mai</c:v>
                </c:pt>
                <c:pt idx="10">
                  <c:v>juin</c:v>
                </c:pt>
              </c:strCache>
            </c:strRef>
          </c:cat>
          <c:val>
            <c:numRef>
              <c:extLst>
                <c:ext xmlns:c15="http://schemas.microsoft.com/office/drawing/2012/chart" uri="{02D57815-91ED-43cb-92C2-25804820EDAC}">
                  <c15:fullRef>
                    <c15:sqref>Cotations_oleoproteagineux!$C$10:$C$21</c15:sqref>
                  </c15:fullRef>
                </c:ext>
              </c:extLst>
              <c:f>Cotations_oleoproteagineux!$C$11:$C$21</c:f>
              <c:numCache>
                <c:formatCode>0.00</c:formatCode>
                <c:ptCount val="11"/>
                <c:pt idx="0">
                  <c:v>461.5</c:v>
                </c:pt>
                <c:pt idx="1">
                  <c:v>469.81</c:v>
                </c:pt>
                <c:pt idx="2">
                  <c:v>498.2</c:v>
                </c:pt>
                <c:pt idx="3">
                  <c:v>520.38</c:v>
                </c:pt>
                <c:pt idx="4">
                  <c:v>522.33333333333337</c:v>
                </c:pt>
                <c:pt idx="5">
                  <c:v>525.625</c:v>
                </c:pt>
                <c:pt idx="6">
                  <c:v>523.25</c:v>
                </c:pt>
                <c:pt idx="7">
                  <c:v>493.75</c:v>
                </c:pt>
                <c:pt idx="8">
                  <c:v>493.875</c:v>
                </c:pt>
                <c:pt idx="9">
                  <c:v>483</c:v>
                </c:pt>
                <c:pt idx="10">
                  <c:v>475.63</c:v>
                </c:pt>
              </c:numCache>
            </c:numRef>
          </c:val>
          <c:smooth val="0"/>
          <c:extLst>
            <c:ext xmlns:c16="http://schemas.microsoft.com/office/drawing/2014/chart" uri="{C3380CC4-5D6E-409C-BE32-E72D297353CC}">
              <c16:uniqueId val="{00000001-8DBF-4173-A56A-E1CC374AA106}"/>
            </c:ext>
          </c:extLst>
        </c:ser>
        <c:ser>
          <c:idx val="2"/>
          <c:order val="2"/>
          <c:tx>
            <c:strRef>
              <c:f>Cotations_oleoproteagineux!$D$9</c:f>
              <c:strCache>
                <c:ptCount val="1"/>
                <c:pt idx="0">
                  <c:v>2025-2026</c:v>
                </c:pt>
              </c:strCache>
            </c:strRef>
          </c:tx>
          <c:spPr>
            <a:ln w="25400">
              <a:solidFill>
                <a:srgbClr val="FF0000"/>
              </a:solidFill>
              <a:prstDash val="solid"/>
            </a:ln>
          </c:spPr>
          <c:marker>
            <c:symbol val="none"/>
          </c:marker>
          <c:cat>
            <c:strRef>
              <c:extLst>
                <c:ext xmlns:c15="http://schemas.microsoft.com/office/drawing/2012/chart" uri="{02D57815-91ED-43cb-92C2-25804820EDAC}">
                  <c15:fullRef>
                    <c15:sqref>Cotations_oleoproteagineux!$A$10:$A$21</c15:sqref>
                  </c15:fullRef>
                </c:ext>
              </c:extLst>
              <c:f>Cotations_oleoproteagineux!$A$11:$A$21</c:f>
              <c:strCache>
                <c:ptCount val="11"/>
                <c:pt idx="0">
                  <c:v>aout</c:v>
                </c:pt>
                <c:pt idx="1">
                  <c:v>sept</c:v>
                </c:pt>
                <c:pt idx="2">
                  <c:v>oct</c:v>
                </c:pt>
                <c:pt idx="3">
                  <c:v>nov</c:v>
                </c:pt>
                <c:pt idx="4">
                  <c:v>déc</c:v>
                </c:pt>
                <c:pt idx="5">
                  <c:v>janv</c:v>
                </c:pt>
                <c:pt idx="6">
                  <c:v>fév</c:v>
                </c:pt>
                <c:pt idx="7">
                  <c:v>mars</c:v>
                </c:pt>
                <c:pt idx="8">
                  <c:v>avril</c:v>
                </c:pt>
                <c:pt idx="9">
                  <c:v>mai</c:v>
                </c:pt>
                <c:pt idx="10">
                  <c:v>juin</c:v>
                </c:pt>
              </c:strCache>
            </c:strRef>
          </c:cat>
          <c:val>
            <c:numRef>
              <c:extLst>
                <c:ext xmlns:c15="http://schemas.microsoft.com/office/drawing/2012/chart" uri="{02D57815-91ED-43cb-92C2-25804820EDAC}">
                  <c15:fullRef>
                    <c15:sqref>Cotations_oleoproteagineux!$D$10:$D$21</c15:sqref>
                  </c15:fullRef>
                </c:ext>
              </c:extLst>
              <c:f>Cotations_oleoproteagineux!$D$11:$D$21</c:f>
              <c:numCache>
                <c:formatCode>0.00</c:formatCode>
                <c:ptCount val="11"/>
                <c:pt idx="0">
                  <c:v>464.67</c:v>
                </c:pt>
                <c:pt idx="1">
                  <c:v>461.25</c:v>
                </c:pt>
                <c:pt idx="2">
                  <c:v>463.8</c:v>
                </c:pt>
                <c:pt idx="3">
                  <c:v>474.88</c:v>
                </c:pt>
                <c:pt idx="4">
                  <c:v>464.33</c:v>
                </c:pt>
                <c:pt idx="5">
                  <c:v>459</c:v>
                </c:pt>
                <c:pt idx="6">
                  <c:v>479.88</c:v>
                </c:pt>
                <c:pt idx="7">
                  <c:v>498.38</c:v>
                </c:pt>
                <c:pt idx="8">
                  <c:v>503.7</c:v>
                </c:pt>
                <c:pt idx="9">
                  <c:v>514.83000000000004</c:v>
                </c:pt>
                <c:pt idx="10">
                  <c:v>512</c:v>
                </c:pt>
              </c:numCache>
            </c:numRef>
          </c:val>
          <c:smooth val="0"/>
          <c:extLst>
            <c:ext xmlns:c16="http://schemas.microsoft.com/office/drawing/2014/chart" uri="{C3380CC4-5D6E-409C-BE32-E72D297353CC}">
              <c16:uniqueId val="{00000002-8DBF-4173-A56A-E1CC374AA106}"/>
            </c:ext>
          </c:extLst>
        </c:ser>
        <c:dLbls>
          <c:showLegendKey val="0"/>
          <c:showVal val="0"/>
          <c:showCatName val="0"/>
          <c:showSerName val="0"/>
          <c:showPercent val="0"/>
          <c:showBubbleSize val="0"/>
        </c:dLbls>
        <c:smooth val="0"/>
        <c:axId val="1866331599"/>
        <c:axId val="1"/>
      </c:lineChart>
      <c:catAx>
        <c:axId val="1866331599"/>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fr-FR"/>
                  <a:t>€/tonne</a:t>
                </a:r>
              </a:p>
            </c:rich>
          </c:tx>
          <c:layout>
            <c:manualLayout>
              <c:xMode val="edge"/>
              <c:yMode val="edge"/>
              <c:x val="7.0792722937071881E-2"/>
              <c:y val="5.9486375880646494E-2"/>
            </c:manualLayout>
          </c:layout>
          <c:overlay val="0"/>
          <c:spPr>
            <a:noFill/>
            <a:ln w="25400">
              <a:noFill/>
            </a:ln>
          </c:spPr>
        </c:title>
        <c:numFmt formatCode="General" sourceLinked="1"/>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
        <c:crossesAt val="0"/>
        <c:auto val="1"/>
        <c:lblAlgn val="ctr"/>
        <c:lblOffset val="100"/>
        <c:tickLblSkip val="1"/>
        <c:tickMarkSkip val="1"/>
        <c:noMultiLvlLbl val="0"/>
      </c:catAx>
      <c:valAx>
        <c:axId val="1"/>
        <c:scaling>
          <c:orientation val="minMax"/>
          <c:max val="1100"/>
          <c:min val="300"/>
        </c:scaling>
        <c:delete val="0"/>
        <c:axPos val="l"/>
        <c:majorGridlines>
          <c:spPr>
            <a:ln w="3175">
              <a:solidFill>
                <a:srgbClr val="B3B3B3"/>
              </a:solidFill>
              <a:prstDash val="solid"/>
            </a:ln>
          </c:spPr>
        </c:majorGridlines>
        <c:numFmt formatCode="#,##0" sourceLinked="0"/>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866331599"/>
        <c:crossesAt val="1"/>
        <c:crossBetween val="midCat"/>
        <c:majorUnit val="200"/>
      </c:valAx>
      <c:spPr>
        <a:noFill/>
        <a:ln w="3175">
          <a:solidFill>
            <a:srgbClr val="B3B3B3"/>
          </a:solidFill>
          <a:prstDash val="solid"/>
        </a:ln>
      </c:spPr>
    </c:plotArea>
    <c:legend>
      <c:legendPos val="r"/>
      <c:layout>
        <c:manualLayout>
          <c:xMode val="edge"/>
          <c:yMode val="edge"/>
          <c:x val="0.10881544436724609"/>
          <c:y val="0.86322133100982901"/>
          <c:w val="0.80852814240153048"/>
          <c:h val="0.13677866899017102"/>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fr-FR"/>
              <a:t>Evolution des cotations de tournesol</a:t>
            </a:r>
          </a:p>
        </c:rich>
      </c:tx>
      <c:layout>
        <c:manualLayout>
          <c:xMode val="edge"/>
          <c:yMode val="edge"/>
          <c:x val="0.24208697426541195"/>
          <c:y val="4.1883374775521481E-2"/>
        </c:manualLayout>
      </c:layout>
      <c:overlay val="0"/>
      <c:spPr>
        <a:noFill/>
        <a:ln w="25400">
          <a:noFill/>
        </a:ln>
      </c:spPr>
    </c:title>
    <c:autoTitleDeleted val="0"/>
    <c:plotArea>
      <c:layout>
        <c:manualLayout>
          <c:layoutTarget val="inner"/>
          <c:xMode val="edge"/>
          <c:yMode val="edge"/>
          <c:x val="0.13893554631730795"/>
          <c:y val="0.19281680653713371"/>
          <c:w val="0.78475682205600306"/>
          <c:h val="0.52289303467697268"/>
        </c:manualLayout>
      </c:layout>
      <c:lineChart>
        <c:grouping val="standard"/>
        <c:varyColors val="0"/>
        <c:ser>
          <c:idx val="0"/>
          <c:order val="0"/>
          <c:tx>
            <c:strRef>
              <c:f>Cotations_oleoproteagineux!$B$26</c:f>
              <c:strCache>
                <c:ptCount val="1"/>
                <c:pt idx="0">
                  <c:v>Moyenne 2020-2024</c:v>
                </c:pt>
              </c:strCache>
            </c:strRef>
          </c:tx>
          <c:spPr>
            <a:ln w="25400">
              <a:solidFill>
                <a:srgbClr val="FFD320"/>
              </a:solidFill>
              <a:prstDash val="sysDash"/>
            </a:ln>
          </c:spPr>
          <c:marker>
            <c:symbol val="none"/>
          </c:marker>
          <c:cat>
            <c:strRef>
              <c:extLst>
                <c:ext xmlns:c15="http://schemas.microsoft.com/office/drawing/2012/chart" uri="{02D57815-91ED-43cb-92C2-25804820EDAC}">
                  <c15:fullRef>
                    <c15:sqref>Cotations_oleoproteagineux!$A$27:$A$38</c15:sqref>
                  </c15:fullRef>
                </c:ext>
              </c:extLst>
              <c:f>Cotations_oleoproteagineux!$A$28:$A$38</c:f>
              <c:strCache>
                <c:ptCount val="11"/>
                <c:pt idx="0">
                  <c:v>aout</c:v>
                </c:pt>
                <c:pt idx="1">
                  <c:v>sept</c:v>
                </c:pt>
                <c:pt idx="2">
                  <c:v>oct</c:v>
                </c:pt>
                <c:pt idx="3">
                  <c:v>nov</c:v>
                </c:pt>
                <c:pt idx="4">
                  <c:v>déc</c:v>
                </c:pt>
                <c:pt idx="5">
                  <c:v>janv</c:v>
                </c:pt>
                <c:pt idx="6">
                  <c:v>fév</c:v>
                </c:pt>
                <c:pt idx="7">
                  <c:v>mars</c:v>
                </c:pt>
                <c:pt idx="8">
                  <c:v>avril</c:v>
                </c:pt>
                <c:pt idx="9">
                  <c:v>mai</c:v>
                </c:pt>
                <c:pt idx="10">
                  <c:v>juin</c:v>
                </c:pt>
              </c:strCache>
            </c:strRef>
          </c:cat>
          <c:val>
            <c:numRef>
              <c:extLst>
                <c:ext xmlns:c15="http://schemas.microsoft.com/office/drawing/2012/chart" uri="{02D57815-91ED-43cb-92C2-25804820EDAC}">
                  <c15:fullRef>
                    <c15:sqref>Cotations_oleoproteagineux!$B$27:$B$38</c15:sqref>
                  </c15:fullRef>
                </c:ext>
              </c:extLst>
              <c:f>Cotations_oleoproteagineux!$B$28:$B$38</c:f>
              <c:numCache>
                <c:formatCode>0.00</c:formatCode>
                <c:ptCount val="11"/>
                <c:pt idx="0">
                  <c:v>479.16666666666669</c:v>
                </c:pt>
                <c:pt idx="1">
                  <c:v>476.97500000000002</c:v>
                </c:pt>
                <c:pt idx="2">
                  <c:v>519.02499999999998</c:v>
                </c:pt>
                <c:pt idx="3">
                  <c:v>533.33333333333326</c:v>
                </c:pt>
                <c:pt idx="4">
                  <c:v>514.5</c:v>
                </c:pt>
                <c:pt idx="5">
                  <c:v>520.25</c:v>
                </c:pt>
                <c:pt idx="6">
                  <c:v>529.1</c:v>
                </c:pt>
                <c:pt idx="7">
                  <c:v>575.8125</c:v>
                </c:pt>
                <c:pt idx="8">
                  <c:v>526.65</c:v>
                </c:pt>
                <c:pt idx="9">
                  <c:v>523.66666666666674</c:v>
                </c:pt>
                <c:pt idx="10">
                  <c:v>493.18333333333339</c:v>
                </c:pt>
              </c:numCache>
            </c:numRef>
          </c:val>
          <c:smooth val="0"/>
          <c:extLst>
            <c:ext xmlns:c16="http://schemas.microsoft.com/office/drawing/2014/chart" uri="{C3380CC4-5D6E-409C-BE32-E72D297353CC}">
              <c16:uniqueId val="{00000000-F0F3-44EB-AA52-0F0028D0AC9A}"/>
            </c:ext>
          </c:extLst>
        </c:ser>
        <c:ser>
          <c:idx val="1"/>
          <c:order val="1"/>
          <c:tx>
            <c:strRef>
              <c:f>Cotations_oleoproteagineux!$C$26</c:f>
              <c:strCache>
                <c:ptCount val="1"/>
                <c:pt idx="0">
                  <c:v>2024-2025</c:v>
                </c:pt>
              </c:strCache>
            </c:strRef>
          </c:tx>
          <c:spPr>
            <a:ln w="25400">
              <a:solidFill>
                <a:schemeClr val="tx1"/>
              </a:solidFill>
              <a:prstDash val="solid"/>
            </a:ln>
          </c:spPr>
          <c:marker>
            <c:symbol val="none"/>
          </c:marker>
          <c:cat>
            <c:strRef>
              <c:extLst>
                <c:ext xmlns:c15="http://schemas.microsoft.com/office/drawing/2012/chart" uri="{02D57815-91ED-43cb-92C2-25804820EDAC}">
                  <c15:fullRef>
                    <c15:sqref>Cotations_oleoproteagineux!$A$27:$A$38</c15:sqref>
                  </c15:fullRef>
                </c:ext>
              </c:extLst>
              <c:f>Cotations_oleoproteagineux!$A$28:$A$38</c:f>
              <c:strCache>
                <c:ptCount val="11"/>
                <c:pt idx="0">
                  <c:v>aout</c:v>
                </c:pt>
                <c:pt idx="1">
                  <c:v>sept</c:v>
                </c:pt>
                <c:pt idx="2">
                  <c:v>oct</c:v>
                </c:pt>
                <c:pt idx="3">
                  <c:v>nov</c:v>
                </c:pt>
                <c:pt idx="4">
                  <c:v>déc</c:v>
                </c:pt>
                <c:pt idx="5">
                  <c:v>janv</c:v>
                </c:pt>
                <c:pt idx="6">
                  <c:v>fév</c:v>
                </c:pt>
                <c:pt idx="7">
                  <c:v>mars</c:v>
                </c:pt>
                <c:pt idx="8">
                  <c:v>avril</c:v>
                </c:pt>
                <c:pt idx="9">
                  <c:v>mai</c:v>
                </c:pt>
                <c:pt idx="10">
                  <c:v>juin</c:v>
                </c:pt>
              </c:strCache>
            </c:strRef>
          </c:cat>
          <c:val>
            <c:numRef>
              <c:extLst>
                <c:ext xmlns:c15="http://schemas.microsoft.com/office/drawing/2012/chart" uri="{02D57815-91ED-43cb-92C2-25804820EDAC}">
                  <c15:fullRef>
                    <c15:sqref>Cotations_oleoproteagineux!$C$27:$C$38</c15:sqref>
                  </c15:fullRef>
                </c:ext>
              </c:extLst>
              <c:f>Cotations_oleoproteagineux!$C$28:$C$38</c:f>
              <c:numCache>
                <c:formatCode>0.00</c:formatCode>
                <c:ptCount val="11"/>
                <c:pt idx="0">
                  <c:v>464.17</c:v>
                </c:pt>
                <c:pt idx="1">
                  <c:v>467.5</c:v>
                </c:pt>
                <c:pt idx="2">
                  <c:v>536.25</c:v>
                </c:pt>
                <c:pt idx="3">
                  <c:v>553.75</c:v>
                </c:pt>
                <c:pt idx="4">
                  <c:v>538.33333333333337</c:v>
                </c:pt>
                <c:pt idx="5">
                  <c:v>533.75</c:v>
                </c:pt>
                <c:pt idx="6">
                  <c:v>538.75</c:v>
                </c:pt>
                <c:pt idx="8">
                  <c:v>457.5</c:v>
                </c:pt>
                <c:pt idx="9">
                  <c:v>427.5</c:v>
                </c:pt>
                <c:pt idx="10">
                  <c:v>431.25</c:v>
                </c:pt>
              </c:numCache>
            </c:numRef>
          </c:val>
          <c:smooth val="0"/>
          <c:extLst>
            <c:ext xmlns:c16="http://schemas.microsoft.com/office/drawing/2014/chart" uri="{C3380CC4-5D6E-409C-BE32-E72D297353CC}">
              <c16:uniqueId val="{00000001-F0F3-44EB-AA52-0F0028D0AC9A}"/>
            </c:ext>
          </c:extLst>
        </c:ser>
        <c:ser>
          <c:idx val="2"/>
          <c:order val="2"/>
          <c:tx>
            <c:strRef>
              <c:f>Cotations_oleoproteagineux!$D$26</c:f>
              <c:strCache>
                <c:ptCount val="1"/>
                <c:pt idx="0">
                  <c:v>2025-2026</c:v>
                </c:pt>
              </c:strCache>
            </c:strRef>
          </c:tx>
          <c:spPr>
            <a:ln w="25400">
              <a:solidFill>
                <a:srgbClr val="FF0000"/>
              </a:solidFill>
              <a:prstDash val="solid"/>
            </a:ln>
          </c:spPr>
          <c:marker>
            <c:symbol val="none"/>
          </c:marker>
          <c:cat>
            <c:strRef>
              <c:extLst>
                <c:ext xmlns:c15="http://schemas.microsoft.com/office/drawing/2012/chart" uri="{02D57815-91ED-43cb-92C2-25804820EDAC}">
                  <c15:fullRef>
                    <c15:sqref>Cotations_oleoproteagineux!$A$27:$A$38</c15:sqref>
                  </c15:fullRef>
                </c:ext>
              </c:extLst>
              <c:f>Cotations_oleoproteagineux!$A$28:$A$38</c:f>
              <c:strCache>
                <c:ptCount val="11"/>
                <c:pt idx="0">
                  <c:v>aout</c:v>
                </c:pt>
                <c:pt idx="1">
                  <c:v>sept</c:v>
                </c:pt>
                <c:pt idx="2">
                  <c:v>oct</c:v>
                </c:pt>
                <c:pt idx="3">
                  <c:v>nov</c:v>
                </c:pt>
                <c:pt idx="4">
                  <c:v>déc</c:v>
                </c:pt>
                <c:pt idx="5">
                  <c:v>janv</c:v>
                </c:pt>
                <c:pt idx="6">
                  <c:v>fév</c:v>
                </c:pt>
                <c:pt idx="7">
                  <c:v>mars</c:v>
                </c:pt>
                <c:pt idx="8">
                  <c:v>avril</c:v>
                </c:pt>
                <c:pt idx="9">
                  <c:v>mai</c:v>
                </c:pt>
                <c:pt idx="10">
                  <c:v>juin</c:v>
                </c:pt>
              </c:strCache>
            </c:strRef>
          </c:cat>
          <c:val>
            <c:numRef>
              <c:extLst>
                <c:ext xmlns:c15="http://schemas.microsoft.com/office/drawing/2012/chart" uri="{02D57815-91ED-43cb-92C2-25804820EDAC}">
                  <c15:fullRef>
                    <c15:sqref>Cotations_oleoproteagineux!$D$27:$D$38</c15:sqref>
                  </c15:fullRef>
                </c:ext>
              </c:extLst>
              <c:f>Cotations_oleoproteagineux!$D$28:$D$38</c:f>
              <c:numCache>
                <c:formatCode>0.00</c:formatCode>
                <c:ptCount val="11"/>
                <c:pt idx="0">
                  <c:v>480</c:v>
                </c:pt>
                <c:pt idx="1">
                  <c:v>488.75</c:v>
                </c:pt>
                <c:pt idx="2">
                  <c:v>500</c:v>
                </c:pt>
                <c:pt idx="3">
                  <c:v>553.33000000000004</c:v>
                </c:pt>
                <c:pt idx="5">
                  <c:v>550</c:v>
                </c:pt>
                <c:pt idx="6">
                  <c:v>546.25</c:v>
                </c:pt>
                <c:pt idx="7">
                  <c:v>531.25</c:v>
                </c:pt>
                <c:pt idx="8">
                  <c:v>498.5</c:v>
                </c:pt>
                <c:pt idx="9">
                  <c:v>499.17</c:v>
                </c:pt>
                <c:pt idx="10">
                  <c:v>508.13</c:v>
                </c:pt>
              </c:numCache>
            </c:numRef>
          </c:val>
          <c:smooth val="0"/>
          <c:extLst>
            <c:ext xmlns:c16="http://schemas.microsoft.com/office/drawing/2014/chart" uri="{C3380CC4-5D6E-409C-BE32-E72D297353CC}">
              <c16:uniqueId val="{00000002-F0F3-44EB-AA52-0F0028D0AC9A}"/>
            </c:ext>
          </c:extLst>
        </c:ser>
        <c:dLbls>
          <c:showLegendKey val="0"/>
          <c:showVal val="0"/>
          <c:showCatName val="0"/>
          <c:showSerName val="0"/>
          <c:showPercent val="0"/>
          <c:showBubbleSize val="0"/>
        </c:dLbls>
        <c:smooth val="0"/>
        <c:axId val="1866331599"/>
        <c:axId val="1"/>
      </c:lineChart>
      <c:catAx>
        <c:axId val="1866331599"/>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fr-FR"/>
                  <a:t>€/tonne</a:t>
                </a:r>
              </a:p>
            </c:rich>
          </c:tx>
          <c:layout>
            <c:manualLayout>
              <c:xMode val="edge"/>
              <c:yMode val="edge"/>
              <c:x val="7.0792722937071881E-2"/>
              <c:y val="5.9486375880646494E-2"/>
            </c:manualLayout>
          </c:layout>
          <c:overlay val="0"/>
          <c:spPr>
            <a:noFill/>
            <a:ln w="25400">
              <a:noFill/>
            </a:ln>
          </c:spPr>
        </c:title>
        <c:numFmt formatCode="General" sourceLinked="1"/>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
        <c:crossesAt val="0"/>
        <c:auto val="1"/>
        <c:lblAlgn val="ctr"/>
        <c:lblOffset val="100"/>
        <c:tickLblSkip val="1"/>
        <c:tickMarkSkip val="1"/>
        <c:noMultiLvlLbl val="0"/>
      </c:catAx>
      <c:valAx>
        <c:axId val="1"/>
        <c:scaling>
          <c:orientation val="minMax"/>
          <c:max val="900"/>
          <c:min val="300"/>
        </c:scaling>
        <c:delete val="0"/>
        <c:axPos val="l"/>
        <c:majorGridlines>
          <c:spPr>
            <a:ln w="3175">
              <a:solidFill>
                <a:srgbClr val="B3B3B3"/>
              </a:solidFill>
              <a:prstDash val="solid"/>
            </a:ln>
          </c:spPr>
        </c:majorGridlines>
        <c:numFmt formatCode="#,##0" sourceLinked="0"/>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866331599"/>
        <c:crossesAt val="1"/>
        <c:crossBetween val="midCat"/>
        <c:majorUnit val="200"/>
      </c:valAx>
      <c:spPr>
        <a:noFill/>
        <a:ln w="3175">
          <a:solidFill>
            <a:srgbClr val="B3B3B3"/>
          </a:solidFill>
          <a:prstDash val="solid"/>
        </a:ln>
      </c:spPr>
    </c:plotArea>
    <c:legend>
      <c:legendPos val="b"/>
      <c:overlay val="0"/>
      <c:spPr>
        <a:noFill/>
        <a:ln w="25400">
          <a:noFill/>
        </a:ln>
      </c:spPr>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25400</xdr:colOff>
      <xdr:row>10</xdr:row>
      <xdr:rowOff>12700</xdr:rowOff>
    </xdr:from>
    <xdr:to>
      <xdr:col>0</xdr:col>
      <xdr:colOff>12071350</xdr:colOff>
      <xdr:row>71</xdr:row>
      <xdr:rowOff>44450</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25400" y="2368550"/>
          <a:ext cx="12045950" cy="12642850"/>
        </a:xfrm>
        <a:prstGeom prst="rect">
          <a:avLst/>
        </a:prstGeom>
        <a:solidFill>
          <a:schemeClr val="lt1"/>
        </a:solidFill>
        <a:ln w="12700" cmpd="sng">
          <a:solidFill>
            <a:srgbClr val="0080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b="1" i="0" u="none" strike="noStrike" baseline="0">
              <a:solidFill>
                <a:srgbClr val="008080"/>
              </a:solidFill>
              <a:effectLst/>
              <a:latin typeface="Marianne" panose="02000000000000000000" pitchFamily="50" charset="0"/>
              <a:ea typeface="+mn-ea"/>
              <a:cs typeface="+mn-cs"/>
            </a:rPr>
            <a:t>Méthodologie</a:t>
          </a:r>
          <a:r>
            <a:rPr lang="fr-FR" sz="1400" baseline="0">
              <a:solidFill>
                <a:srgbClr val="008080"/>
              </a:solidFill>
              <a:latin typeface="Marianne" panose="02000000000000000000" pitchFamily="50" charset="0"/>
            </a:rPr>
            <a:t> </a:t>
          </a:r>
        </a:p>
        <a:p>
          <a:endParaRPr lang="fr-FR" sz="1400" baseline="0">
            <a:solidFill>
              <a:srgbClr val="3D9EE7"/>
            </a:solidFill>
            <a:latin typeface="Marianne" panose="02000000000000000000" pitchFamily="50" charset="0"/>
          </a:endParaRPr>
        </a:p>
        <a:p>
          <a:r>
            <a:rPr lang="fr-FR" sz="1100" b="1" i="0" u="none" strike="noStrike" baseline="0">
              <a:solidFill>
                <a:sysClr val="windowText" lastClr="000000"/>
              </a:solidFill>
              <a:effectLst/>
              <a:latin typeface="Marianne" panose="02000000000000000000" pitchFamily="50" charset="0"/>
              <a:ea typeface="+mn-ea"/>
              <a:cs typeface="+mn-cs"/>
            </a:rPr>
            <a:t>DRAAF Occitanie / SRISET -  Estimations précoces de conjoncture en Grandes cultures</a:t>
          </a:r>
        </a:p>
        <a:p>
          <a:endParaRPr lang="fr-FR" sz="1100" b="1" i="0" u="none" strike="noStrike">
            <a:solidFill>
              <a:schemeClr val="dk1"/>
            </a:solidFill>
            <a:effectLst/>
            <a:latin typeface="Marianne" panose="02000000000000000000" pitchFamily="50" charset="0"/>
            <a:ea typeface="+mn-ea"/>
            <a:cs typeface="+mn-cs"/>
          </a:endParaRPr>
        </a:p>
        <a:p>
          <a:r>
            <a:rPr lang="fr-FR" sz="1100" b="1" i="0" u="sng" strike="noStrike">
              <a:solidFill>
                <a:schemeClr val="dk1"/>
              </a:solidFill>
              <a:effectLst/>
              <a:latin typeface="Marianne" panose="02000000000000000000" pitchFamily="50" charset="0"/>
              <a:ea typeface="+mn-ea"/>
              <a:cs typeface="+mn-cs"/>
            </a:rPr>
            <a:t>1) Le calendrier</a:t>
          </a:r>
          <a:r>
            <a:rPr lang="fr-FR" sz="1100">
              <a:latin typeface="Marianne" panose="02000000000000000000" pitchFamily="50" charset="0"/>
            </a:rPr>
            <a:t> </a:t>
          </a:r>
        </a:p>
        <a:p>
          <a:endParaRPr lang="fr-FR" sz="1100">
            <a:latin typeface="Marianne" panose="02000000000000000000" pitchFamily="50" charset="0"/>
          </a:endParaRPr>
        </a:p>
        <a:p>
          <a:r>
            <a:rPr lang="fr-FR" sz="1100" b="0" i="0" u="none" strike="noStrike">
              <a:solidFill>
                <a:schemeClr val="dk1"/>
              </a:solidFill>
              <a:effectLst/>
              <a:latin typeface="Marianne" panose="02000000000000000000" pitchFamily="50" charset="0"/>
              <a:ea typeface="+mn-ea"/>
              <a:cs typeface="+mn-cs"/>
            </a:rPr>
            <a:t>Le suivi de la conjoncture en Grandes Cultures de l'année de production N débute en décembre de l'année N-1 (prévisions de semis par culture), et se termine en novembre de l'année N (bilan intermédiaire des récoltes).</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Les estimations sont révisées et publiées tous les mois (à l'exception des mois de janvier et de mars), après la publication officielle des résultats nationaux dont le calendrier est annoncé sur le site Agreste (rubrique Conjoncture Infos rapides / Calendrier de parution), généralement à partir du 10 du mois.</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Les premières estimations qui ne concernent que les céréales d’hiver (blés, seigle, orge, avoine, triticale) et le colza, ne portent que sur les surfaces mises en culture. En avril, les cultures de printemps s’ajoutent aux cultures d’hiver, et dès le mois de mai les informations intègrent l’ensemble des cultures avec l'ajout des cultures d'été. A partir de juillet (juin pour le colza et l’orge d’hiver), les estimations de surfaces sont complétées par des estimations de rendements et de production. </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 calendrier détaillé des évaluations par culture est précisé dans l'onglet Calendrier_Estim_production.</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A l'issue du suivi en conjoncture (dernière publication en novembre de l'année N), les estimations en Grandes Cultures sont encore affinées à partir des dernières données disponibles et sont consolidées dans plusieurs versions successives de la statistique agricole annuelle (SAA) : préliminaire en janvier N+1, provisoire en mars N+1, semi-définitive en juin N+1, et définitive en octobre N+1.</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L’objectif de ce suivi est de fournir des évaluations quantitatives des productions totales et des rendements moyens par culture à l’échelle départementale. Des commentaires plus qualitatifs, sur la qualité des produits et sur l’hétérogénéité des résultats, complètent dans la mesure du possible ces estimations. Néanmoins, les moyens mis en œuvre ne permettent pas d’apprécier complètement l’hétérogénéité infra-départementale, parfois importante y compris à une échelle très locale.</a:t>
          </a:r>
        </a:p>
        <a:p>
          <a:endParaRPr lang="fr-FR" sz="1100" b="0" i="0" u="none" strike="noStrike">
            <a:solidFill>
              <a:schemeClr val="dk1"/>
            </a:solidFill>
            <a:effectLst/>
            <a:latin typeface="Marianne" panose="02000000000000000000" pitchFamily="50" charset="0"/>
            <a:ea typeface="+mn-ea"/>
            <a:cs typeface="+mn-cs"/>
          </a:endParaRPr>
        </a:p>
        <a:p>
          <a:r>
            <a:rPr lang="fr-FR" sz="1100" b="1" i="0" u="sng" strike="noStrike">
              <a:solidFill>
                <a:schemeClr val="dk1"/>
              </a:solidFill>
              <a:effectLst/>
              <a:latin typeface="Marianne" panose="02000000000000000000" pitchFamily="50" charset="0"/>
              <a:ea typeface="+mn-ea"/>
              <a:cs typeface="+mn-cs"/>
            </a:rPr>
            <a:t>2) Les sources d’information</a:t>
          </a:r>
        </a:p>
        <a:p>
          <a:endParaRPr lang="fr-FR" sz="1100" b="1" i="0" u="sng" strike="noStrike">
            <a:solidFill>
              <a:schemeClr val="dk1"/>
            </a:solidFill>
            <a:effectLst/>
            <a:latin typeface="Marianne" panose="02000000000000000000" pitchFamily="50" charset="0"/>
            <a:ea typeface="+mn-ea"/>
            <a:cs typeface="+mn-cs"/>
          </a:endParaRPr>
        </a:p>
        <a:p>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La conjoncture est basée sur l’exploitation d’informations provenant de sources variées, et disponibles selon des calendriers qui leur sont propres : données d’enquêtes (enquête terres labourables), données administratives (déclarations des surfaces PAC, collecte et stocks des collecteurs), dires d’experts.</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L'enquête terres labourables (Terlab) est une enquête réalisée par la statistique agricole auprès d'un échantillon d'exploitants agricoles. En Occitanie, environ 2100 exploitants sont interrogés (en 2024) ; ils sont répartis dans les départements présentant une surface significative en grandes cultures (soit 9 départements sur 13, l'Ariège, l'Hérault, le Lot et les Pyrénées-Orientales n'étant pas enquêtés). L'enquête est réalisée en 2 temps (ou vagues). La 1ere vague, collectée de mi-juillet à mi-septembre, a pour principal objet l'estimation des rendements des cultures d'hiver et de printemps. La seconde, de novembre à mi-janvier, permet d’évaluer les rendements des cultures d’été, et fournit des prévisions de semis pour la campagne suivante. </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Les premières déclarations PAC de la campagne N sont généralement disponibles après la mi-mai, date limite usuelle pour la déclaration des surfaces par culture par les exploitants agricoles. Ces données sont ensuite actualisées en cours de campagne pour prendre en compte les corrections apportées par les déclarants (modification d’assolement) et l’instruction des dossiers PAC. </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Les dires d’experts proviennent de la consultation régulière d’un réseau de correspondants locaux dans les différents départements parmi lesquels figurent des techniciens des chambres d’agriculture (dont une partie assure en particulier les observations de l’état de cultures dans le cadre du dispositif CéréObs), des représentants des coopératives agricoles et des entreprises de négoce, des organismes de recherche et développement et des instituts spécialisés (ARVALIS, Terres Inovia, Centre français du riz…), des syndicats de semences et établissements spécialisés dans la production de semences. Au total, plus d’une vingtaine de correspondants sont consultés chaque mois pour établir les prévisions pour l’Occitanie.</a:t>
          </a:r>
          <a:r>
            <a:rPr lang="fr-FR" sz="1100">
              <a:latin typeface="Marianne" panose="02000000000000000000" pitchFamily="50" charset="0"/>
            </a:rPr>
            <a:t> </a:t>
          </a:r>
        </a:p>
        <a:p>
          <a:endParaRPr lang="fr-FR" sz="1100">
            <a:latin typeface="Marianne" panose="02000000000000000000" pitchFamily="50" charset="0"/>
          </a:endParaRPr>
        </a:p>
        <a:p>
          <a:r>
            <a:rPr lang="fr-FR" sz="1100" b="1" i="0" u="sng" strike="noStrike">
              <a:solidFill>
                <a:schemeClr val="dk1"/>
              </a:solidFill>
              <a:effectLst/>
              <a:latin typeface="Marianne" panose="02000000000000000000" pitchFamily="50" charset="0"/>
              <a:ea typeface="+mn-ea"/>
              <a:cs typeface="+mn-cs"/>
            </a:rPr>
            <a:t>3) Les méthodes d’estimation</a:t>
          </a:r>
          <a:r>
            <a:rPr lang="fr-FR" sz="1100">
              <a:latin typeface="Marianne" panose="02000000000000000000" pitchFamily="50" charset="0"/>
            </a:rPr>
            <a:t> </a:t>
          </a:r>
        </a:p>
        <a:p>
          <a:endParaRPr lang="fr-FR" sz="1100">
            <a:latin typeface="Marianne" panose="02000000000000000000" pitchFamily="50" charset="0"/>
          </a:endParaRPr>
        </a:p>
        <a:p>
          <a:r>
            <a:rPr lang="fr-FR" sz="1100" b="0" i="0" u="none" strike="noStrike">
              <a:solidFill>
                <a:schemeClr val="dk1"/>
              </a:solidFill>
              <a:effectLst/>
              <a:latin typeface="Marianne" panose="02000000000000000000" pitchFamily="50" charset="0"/>
              <a:ea typeface="+mn-ea"/>
              <a:cs typeface="+mn-cs"/>
            </a:rPr>
            <a:t>L’établissement de la conjoncture Grandes Cultures est un travail de synthèse d’informations, effectué avec une périodicité mensuelle, qui consiste à exploiter et recouper l’ensemble des données au fur et à mesure de leur disponibilité.</a:t>
          </a:r>
          <a:r>
            <a:rPr lang="fr-FR" sz="1100">
              <a:latin typeface="Marianne" panose="02000000000000000000" pitchFamily="50" charset="0"/>
            </a:rPr>
            <a:t> </a:t>
          </a:r>
        </a:p>
        <a:p>
          <a:endParaRPr lang="fr-FR" sz="1100">
            <a:latin typeface="Marianne" panose="02000000000000000000" pitchFamily="50" charset="0"/>
          </a:endParaRPr>
        </a:p>
        <a:p>
          <a:r>
            <a:rPr lang="fr-FR" sz="1100" b="1" i="0" u="none" strike="noStrike">
              <a:solidFill>
                <a:schemeClr val="dk1"/>
              </a:solidFill>
              <a:effectLst/>
              <a:latin typeface="Marianne" panose="02000000000000000000" pitchFamily="50" charset="0"/>
              <a:ea typeface="+mn-ea"/>
              <a:cs typeface="+mn-cs"/>
            </a:rPr>
            <a:t>a) Surfaces des cultures</a:t>
          </a:r>
          <a:r>
            <a:rPr lang="fr-FR" sz="1100">
              <a:latin typeface="Marianne" panose="02000000000000000000" pitchFamily="50" charset="0"/>
            </a:rPr>
            <a:t> </a:t>
          </a:r>
        </a:p>
        <a:p>
          <a:endParaRPr lang="fr-FR" sz="1100">
            <a:latin typeface="Marianne" panose="02000000000000000000" pitchFamily="50" charset="0"/>
          </a:endParaRPr>
        </a:p>
        <a:p>
          <a:r>
            <a:rPr lang="fr-FR" sz="1100" b="0" i="0" u="none" strike="noStrike">
              <a:solidFill>
                <a:schemeClr val="dk1"/>
              </a:solidFill>
              <a:effectLst/>
              <a:latin typeface="Marianne" panose="02000000000000000000" pitchFamily="50" charset="0"/>
              <a:ea typeface="+mn-ea"/>
              <a:cs typeface="+mn-cs"/>
            </a:rPr>
            <a:t>En décembre N-1, les premières estimations reposent exclusivement sur les dires d’expert. </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En février N, sont exploitées les prévisions de surfaces mises en culture issues de la vague 2 de l’enquête Terlab de l’année N-1. Ces résultats, basés sur un échantillon, sont systématiquement confrontées aux évaluations précédentes et, après une nouvelle consultation des experts, permettent de mettre à jour les estimations.  </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Dans les départements dans lesquels l’enquête Terlab n’est pas réalisée, les estimations sont établies à partir d’une synthèse entre les dires d’expert et les variations relatives observées dans les départements limitrophes et similaires (en termes de cultures et de conditions météorologiques). Les notations Cereobs sont également analysées pour le suivi des taux de semis des céréales à paille. Elles permettent d’affiner l’estimation des semis de l’année N.</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Jusqu’en juin N, les estimations sont révisées sur la base de la consultation des experts locaux.</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A partir de juillet N, les déclarations PAC deviennent la principale source d’information utilisée. </a:t>
          </a:r>
        </a:p>
        <a:p>
          <a:endParaRPr lang="fr-FR" sz="1100" b="0" i="0" u="none" strike="noStrike">
            <a:solidFill>
              <a:schemeClr val="dk1"/>
            </a:solidFill>
            <a:effectLst/>
            <a:latin typeface="Marianne" panose="02000000000000000000" pitchFamily="50" charset="0"/>
            <a:ea typeface="+mn-ea"/>
            <a:cs typeface="+mn-cs"/>
          </a:endParaRPr>
        </a:p>
        <a:p>
          <a:r>
            <a:rPr lang="fr-FR" sz="1100" b="1" i="0" u="none" strike="noStrike">
              <a:solidFill>
                <a:schemeClr val="dk1"/>
              </a:solidFill>
              <a:effectLst/>
              <a:latin typeface="Marianne" panose="02000000000000000000" pitchFamily="50" charset="0"/>
              <a:ea typeface="+mn-ea"/>
              <a:cs typeface="+mn-cs"/>
            </a:rPr>
            <a:t>b) Rendements et production</a:t>
          </a:r>
          <a:r>
            <a:rPr lang="fr-FR" sz="1100">
              <a:latin typeface="Marianne" panose="02000000000000000000" pitchFamily="50" charset="0"/>
            </a:rPr>
            <a:t> </a:t>
          </a:r>
        </a:p>
        <a:p>
          <a:endParaRPr lang="fr-FR" sz="1100">
            <a:latin typeface="Marianne" panose="02000000000000000000" pitchFamily="50" charset="0"/>
          </a:endParaRPr>
        </a:p>
        <a:p>
          <a:r>
            <a:rPr lang="fr-FR" sz="1100" b="0" i="0" u="none" strike="noStrike">
              <a:solidFill>
                <a:schemeClr val="dk1"/>
              </a:solidFill>
              <a:effectLst/>
              <a:latin typeface="Marianne" panose="02000000000000000000" pitchFamily="50" charset="0"/>
              <a:ea typeface="+mn-ea"/>
              <a:cs typeface="+mn-cs"/>
            </a:rPr>
            <a:t>De juillet à septembre N, les estimations reposent exclusivement sur les dires d’expert qui disposent progressivement, au fur et à mesure de l’avancement de la campagne, d’une information de plus en plus détaillée sur l’état des récoltes.</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A partir d’octobre N, les résultats de l’enquête Terlab sont pris en compte et constituent le support principal des estimations pour les cultures d’hiver et de printemps. Ces résultats, basés sur un échantillon, sont systématiquement confrontées aux évaluations précédentes et, après une nouvelle consultation des experts, permettent de mettre à jour les estimations.   </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Dans les départements dans lesquels l’enquête Terlab n’est pas réalisée, les estimations sont obtenues à partir d’une synthèse entre les dires d’expert et les variations relatives observées dans les départements limitrophes et similaires en termes de cultures et de conditions météorologiques.</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Les résultats de rendements de l’enquête Terlab pour les cultures d’été ne sont pas utilisés dans le suivi de conjoncture de l’année N, car non disponibles avant décembre. En revanche ils constituent la base des estimations intégrées ensuite dans la statistique agricole annuelle.</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L’enquête Terlab différencie, pour les espèces les plus importantes, les cultures bio et les cultures conduites en conventionnel ; le rendement moyen par département et culture est évalué en pondérant les 2 estimations par la surface déclarée à la PAC.</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Les parcelles mises en culture et non récoltées (surface différente de 0 et rendement égal à 0) sont comptabilisées dans le calcul du rendement moyen départemental.</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La production par culture est obtenue comme le produit de la surface et du rendement.</a:t>
          </a:r>
          <a:r>
            <a:rPr lang="fr-FR" sz="1100">
              <a:latin typeface="Marianne" panose="02000000000000000000" pitchFamily="50" charset="0"/>
            </a:rPr>
            <a:t> </a:t>
          </a:r>
        </a:p>
        <a:p>
          <a:endParaRPr lang="fr-FR" sz="1100">
            <a:latin typeface="Marianne" panose="02000000000000000000" pitchFamily="50" charset="0"/>
          </a:endParaRPr>
        </a:p>
        <a:p>
          <a:r>
            <a:rPr lang="fr-FR" sz="900" i="1">
              <a:latin typeface="Marianne" panose="02000000000000000000" pitchFamily="50" charset="0"/>
            </a:rPr>
            <a:t>Mise à jour janvier 2025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28575</xdr:colOff>
      <xdr:row>8</xdr:row>
      <xdr:rowOff>0</xdr:rowOff>
    </xdr:to>
    <xdr:sp macro="" textlink="" fLocksText="0">
      <xdr:nvSpPr>
        <xdr:cNvPr id="2" name="Images 1">
          <a:extLst>
            <a:ext uri="{FF2B5EF4-FFF2-40B4-BE49-F238E27FC236}">
              <a16:creationId xmlns:a16="http://schemas.microsoft.com/office/drawing/2014/main" id="{00000000-0008-0000-0200-000002000000}"/>
            </a:ext>
          </a:extLst>
        </xdr:cNvPr>
        <xdr:cNvSpPr>
          <a:spLocks noChangeArrowheads="1"/>
        </xdr:cNvSpPr>
      </xdr:nvSpPr>
      <xdr:spPr bwMode="auto">
        <a:xfrm>
          <a:off x="0" y="0"/>
          <a:ext cx="15440025" cy="1492250"/>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200" b="0" i="0" u="none" strike="noStrike" baseline="0">
              <a:solidFill>
                <a:schemeClr val="bg1"/>
              </a:solidFill>
              <a:latin typeface="Marianne" panose="02000000000000000000" pitchFamily="50" charset="0"/>
              <a:cs typeface="Arial"/>
            </a:rPr>
            <a:t>                                     </a:t>
          </a:r>
          <a:r>
            <a:rPr lang="fr-FR" sz="1000" b="0" i="0" u="none" strike="noStrike" baseline="0">
              <a:solidFill>
                <a:schemeClr val="bg1"/>
              </a:solidFill>
              <a:latin typeface="Marianne" panose="02000000000000000000" pitchFamily="50" charset="0"/>
              <a:cs typeface="Arial"/>
            </a:rPr>
            <a:t>Production de blé tendre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a:t>
          </a:r>
          <a:r>
            <a:rPr lang="fr-FR" sz="1000" b="0" i="0" u="none" strike="noStrike" baseline="0">
              <a:solidFill>
                <a:srgbClr val="FF0000"/>
              </a:solidFill>
              <a:latin typeface="Marianne" panose="02000000000000000000" pitchFamily="50" charset="0"/>
              <a:cs typeface="Arial"/>
            </a:rPr>
            <a:t>XX</a:t>
          </a:r>
          <a:r>
            <a:rPr lang="fr-FR" sz="1000" b="0" i="0" u="none" strike="noStrike" baseline="0">
              <a:solidFill>
                <a:schemeClr val="bg1"/>
              </a:solidFill>
              <a:latin typeface="Marianne" panose="02000000000000000000" pitchFamily="50" charset="0"/>
              <a:cs typeface="Arial"/>
            </a:rPr>
            <a:t>Mt, Occitanie : 10</a:t>
          </a:r>
          <a:r>
            <a:rPr lang="fr-FR" sz="1000" b="0" i="0" baseline="0">
              <a:solidFill>
                <a:schemeClr val="bg1"/>
              </a:solidFill>
              <a:effectLst/>
              <a:latin typeface="Marianne" panose="02000000000000000000" pitchFamily="50" charset="0"/>
              <a:ea typeface="+mn-ea"/>
              <a:cs typeface="+mn-cs"/>
            </a:rPr>
            <a:t>° </a:t>
          </a:r>
          <a:r>
            <a:rPr lang="fr-FR" sz="1000" b="0" i="0" u="none" strike="noStrike" baseline="0">
              <a:solidFill>
                <a:schemeClr val="bg1"/>
              </a:solidFill>
              <a:latin typeface="Marianne" panose="02000000000000000000" pitchFamily="50" charset="0"/>
              <a:cs typeface="Arial"/>
            </a:rPr>
            <a:t>rang </a:t>
          </a:r>
        </a:p>
        <a:p>
          <a:pPr algn="ctr" rtl="0">
            <a:defRPr sz="1000"/>
          </a:pPr>
          <a:r>
            <a:rPr lang="fr-FR" sz="1000" b="0" i="0" u="none" strike="noStrike" baseline="0">
              <a:solidFill>
                <a:schemeClr val="bg1"/>
              </a:solidFill>
              <a:latin typeface="Marianne" panose="02000000000000000000" pitchFamily="50" charset="0"/>
              <a:cs typeface="Arial"/>
            </a:rPr>
            <a:t>                                        Production de Blé dur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a:t>
          </a:r>
          <a:r>
            <a:rPr lang="fr-FR" sz="1000" b="0" i="0" u="none" strike="noStrike" baseline="0">
              <a:solidFill>
                <a:srgbClr val="FF0000"/>
              </a:solidFill>
              <a:latin typeface="Marianne" panose="02000000000000000000" pitchFamily="50" charset="0"/>
              <a:cs typeface="Arial"/>
            </a:rPr>
            <a:t> XX</a:t>
          </a:r>
          <a:r>
            <a:rPr lang="fr-FR" sz="1000" b="0" i="0" u="none" strike="noStrike" baseline="0">
              <a:solidFill>
                <a:schemeClr val="bg1"/>
              </a:solidFill>
              <a:latin typeface="Marianne" panose="02000000000000000000" pitchFamily="50" charset="0"/>
              <a:cs typeface="Arial"/>
            </a:rPr>
            <a:t>Mt,   Occitanie : 2° rang </a:t>
          </a:r>
        </a:p>
        <a:p>
          <a:pPr algn="ctr" rtl="0">
            <a:defRPr sz="1000"/>
          </a:pPr>
          <a:r>
            <a:rPr lang="fr-FR" sz="1000" b="0" i="0" u="none" strike="noStrike" baseline="0">
              <a:solidFill>
                <a:schemeClr val="bg1"/>
              </a:solidFill>
              <a:latin typeface="Marianne" panose="02000000000000000000" pitchFamily="50" charset="0"/>
              <a:cs typeface="Arial"/>
            </a:rPr>
            <a:t>                                       Production Tournesol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a:t>
          </a:r>
          <a:r>
            <a:rPr lang="fr-FR" sz="1000" b="0" i="0" u="none" strike="noStrike" baseline="0">
              <a:solidFill>
                <a:srgbClr val="FF0000"/>
              </a:solidFill>
              <a:latin typeface="Marianne" panose="02000000000000000000" pitchFamily="50" charset="0"/>
              <a:cs typeface="Arial"/>
            </a:rPr>
            <a:t>: XX</a:t>
          </a:r>
          <a:r>
            <a:rPr lang="fr-FR" sz="1000" b="0" i="0" u="none" strike="noStrike" baseline="0">
              <a:solidFill>
                <a:schemeClr val="bg1"/>
              </a:solidFill>
              <a:latin typeface="Marianne" panose="02000000000000000000" pitchFamily="50" charset="0"/>
              <a:cs typeface="Arial"/>
            </a:rPr>
            <a:t>Mt,   Occitanie : 2° rang </a:t>
          </a:r>
        </a:p>
        <a:p>
          <a:pPr algn="ctr" rtl="0">
            <a:defRPr sz="1000"/>
          </a:pPr>
          <a:r>
            <a:rPr lang="fr-FR" sz="1000" b="0" i="0" u="none" strike="noStrike" baseline="0">
              <a:solidFill>
                <a:schemeClr val="bg1"/>
              </a:solidFill>
              <a:latin typeface="Marianne" panose="02000000000000000000" pitchFamily="50" charset="0"/>
              <a:cs typeface="Arial"/>
            </a:rPr>
            <a:t>                                   Production de Soja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 </a:t>
          </a:r>
          <a:r>
            <a:rPr lang="fr-FR" sz="1000" b="0" i="0" u="none" strike="noStrike" baseline="0">
              <a:solidFill>
                <a:srgbClr val="FF0000"/>
              </a:solidFill>
              <a:latin typeface="Marianne" panose="02000000000000000000" pitchFamily="50" charset="0"/>
              <a:cs typeface="Arial"/>
            </a:rPr>
            <a:t>XX</a:t>
          </a:r>
          <a:r>
            <a:rPr lang="fr-FR" sz="1000" b="0" i="0" u="none" strike="noStrike" baseline="0">
              <a:solidFill>
                <a:schemeClr val="bg1"/>
              </a:solidFill>
              <a:latin typeface="Marianne" panose="02000000000000000000" pitchFamily="50" charset="0"/>
              <a:cs typeface="Arial"/>
            </a:rPr>
            <a:t> Mt Occitanie :  </a:t>
          </a:r>
          <a:r>
            <a:rPr lang="fr-FR" sz="1000" b="0" i="0" u="none" strike="noStrike" baseline="0">
              <a:solidFill>
                <a:schemeClr val="bg1"/>
              </a:solidFill>
              <a:latin typeface="Marianne" panose="02000000000000000000" pitchFamily="50" charset="0"/>
              <a:ea typeface="+mn-ea"/>
              <a:cs typeface="Arial"/>
            </a:rPr>
            <a:t>3° rang </a:t>
          </a:r>
        </a:p>
      </xdr:txBody>
    </xdr:sp>
    <xdr:clientData/>
  </xdr:twoCellAnchor>
  <xdr:twoCellAnchor>
    <xdr:from>
      <xdr:col>0</xdr:col>
      <xdr:colOff>0</xdr:colOff>
      <xdr:row>0</xdr:row>
      <xdr:rowOff>0</xdr:rowOff>
    </xdr:from>
    <xdr:to>
      <xdr:col>19</xdr:col>
      <xdr:colOff>893594</xdr:colOff>
      <xdr:row>7</xdr:row>
      <xdr:rowOff>301199</xdr:rowOff>
    </xdr:to>
    <xdr:sp macro="" textlink="" fLocksText="0">
      <xdr:nvSpPr>
        <xdr:cNvPr id="3" name="Images 1">
          <a:extLst>
            <a:ext uri="{FF2B5EF4-FFF2-40B4-BE49-F238E27FC236}">
              <a16:creationId xmlns:a16="http://schemas.microsoft.com/office/drawing/2014/main" id="{00000000-0008-0000-0200-000003000000}"/>
            </a:ext>
          </a:extLst>
        </xdr:cNvPr>
        <xdr:cNvSpPr>
          <a:spLocks noChangeArrowheads="1"/>
        </xdr:cNvSpPr>
      </xdr:nvSpPr>
      <xdr:spPr bwMode="auto">
        <a:xfrm>
          <a:off x="0" y="0"/>
          <a:ext cx="16235194" cy="1507699"/>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200" b="0" i="0" u="none" strike="noStrike" baseline="0">
              <a:solidFill>
                <a:schemeClr val="bg1"/>
              </a:solidFill>
              <a:latin typeface="Marianne" panose="02000000000000000000" pitchFamily="50" charset="0"/>
              <a:cs typeface="Arial"/>
            </a:rPr>
            <a:t>                                     </a:t>
          </a:r>
          <a:r>
            <a:rPr lang="fr-FR" sz="1000" b="0" i="0" u="none" strike="noStrike" baseline="0">
              <a:solidFill>
                <a:schemeClr val="bg1"/>
              </a:solidFill>
              <a:latin typeface="Marianne" panose="02000000000000000000" pitchFamily="50" charset="0"/>
              <a:cs typeface="Arial"/>
            </a:rPr>
            <a:t>Production de blé tendre en 2025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33,36 Mt, Occitanie : 10</a:t>
          </a:r>
          <a:r>
            <a:rPr lang="fr-FR" sz="1000" b="0" i="0" baseline="0">
              <a:solidFill>
                <a:schemeClr val="bg1"/>
              </a:solidFill>
              <a:effectLst/>
              <a:latin typeface="Marianne" panose="02000000000000000000" pitchFamily="50" charset="0"/>
              <a:ea typeface="+mn-ea"/>
              <a:cs typeface="+mn-cs"/>
            </a:rPr>
            <a:t>° </a:t>
          </a:r>
          <a:r>
            <a:rPr lang="fr-FR" sz="1000" b="0" i="0" u="none" strike="noStrike" baseline="0">
              <a:solidFill>
                <a:schemeClr val="bg1"/>
              </a:solidFill>
              <a:latin typeface="Marianne" panose="02000000000000000000" pitchFamily="50" charset="0"/>
              <a:cs typeface="Arial"/>
            </a:rPr>
            <a:t>rang </a:t>
          </a:r>
        </a:p>
        <a:p>
          <a:pPr algn="ctr" rtl="0">
            <a:defRPr sz="1000"/>
          </a:pPr>
          <a:r>
            <a:rPr lang="fr-FR" sz="1000" b="0" i="0" u="none" strike="noStrike" baseline="0">
              <a:solidFill>
                <a:schemeClr val="bg1"/>
              </a:solidFill>
              <a:latin typeface="Marianne" panose="02000000000000000000" pitchFamily="50" charset="0"/>
              <a:cs typeface="Arial"/>
            </a:rPr>
            <a:t>                                        Production de Blé dur en 2025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a:t>
          </a:r>
          <a:r>
            <a:rPr lang="fr-FR" sz="1000" b="0" i="0" u="none" strike="noStrike" baseline="0">
              <a:solidFill>
                <a:srgbClr val="FF0000"/>
              </a:solidFill>
              <a:latin typeface="Marianne" panose="02000000000000000000" pitchFamily="50" charset="0"/>
              <a:cs typeface="Arial"/>
            </a:rPr>
            <a:t> </a:t>
          </a:r>
          <a:r>
            <a:rPr lang="fr-FR" sz="1000" b="0" i="0" u="none" strike="noStrike" baseline="0">
              <a:solidFill>
                <a:schemeClr val="bg1"/>
              </a:solidFill>
              <a:latin typeface="Marianne" panose="02000000000000000000" pitchFamily="50" charset="0"/>
              <a:cs typeface="Arial"/>
            </a:rPr>
            <a:t>1,30 Mt,   Occitanie : 2° rang </a:t>
          </a:r>
        </a:p>
        <a:p>
          <a:pPr algn="ctr" rtl="0">
            <a:defRPr sz="1000"/>
          </a:pPr>
          <a:r>
            <a:rPr lang="fr-FR" sz="1000" b="0" i="0" u="none" strike="noStrike" baseline="0">
              <a:solidFill>
                <a:schemeClr val="bg1"/>
              </a:solidFill>
              <a:latin typeface="Marianne" panose="02000000000000000000" pitchFamily="50" charset="0"/>
              <a:cs typeface="Arial"/>
            </a:rPr>
            <a:t>                                       Production Tournesol en 2025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 1,41 Mt,   Occitanie : 2° rang </a:t>
          </a:r>
        </a:p>
        <a:p>
          <a:pPr algn="ctr" rtl="0">
            <a:defRPr sz="1000"/>
          </a:pPr>
          <a:r>
            <a:rPr lang="fr-FR" sz="1000" b="0" i="0" u="none" strike="noStrike" baseline="0">
              <a:solidFill>
                <a:schemeClr val="bg1"/>
              </a:solidFill>
              <a:latin typeface="Marianne" panose="02000000000000000000" pitchFamily="50" charset="0"/>
              <a:cs typeface="Arial"/>
            </a:rPr>
            <a:t>                                   Production de Soja en 2025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 0,39 Mt Occitanie :  </a:t>
          </a:r>
          <a:r>
            <a:rPr lang="fr-FR" sz="1000" b="0" i="0" u="none" strike="noStrike" baseline="0">
              <a:solidFill>
                <a:schemeClr val="bg1"/>
              </a:solidFill>
              <a:latin typeface="Marianne" panose="02000000000000000000" pitchFamily="50" charset="0"/>
              <a:ea typeface="+mn-ea"/>
              <a:cs typeface="Arial"/>
            </a:rPr>
            <a:t>3° rang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677694</xdr:colOff>
      <xdr:row>7</xdr:row>
      <xdr:rowOff>310724</xdr:rowOff>
    </xdr:to>
    <xdr:sp macro="" textlink="" fLocksText="0">
      <xdr:nvSpPr>
        <xdr:cNvPr id="4" name="Images 1">
          <a:extLst>
            <a:ext uri="{FF2B5EF4-FFF2-40B4-BE49-F238E27FC236}">
              <a16:creationId xmlns:a16="http://schemas.microsoft.com/office/drawing/2014/main" id="{09D63665-2B76-4B74-BEE8-7F2CE3C3D4B1}"/>
            </a:ext>
          </a:extLst>
        </xdr:cNvPr>
        <xdr:cNvSpPr>
          <a:spLocks noChangeArrowheads="1"/>
        </xdr:cNvSpPr>
      </xdr:nvSpPr>
      <xdr:spPr bwMode="auto">
        <a:xfrm>
          <a:off x="0" y="0"/>
          <a:ext cx="16219319" cy="1485474"/>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200" b="0" i="0" u="none" strike="noStrike" baseline="0">
              <a:solidFill>
                <a:schemeClr val="bg1"/>
              </a:solidFill>
              <a:latin typeface="Marianne" panose="02000000000000000000" pitchFamily="50" charset="0"/>
              <a:cs typeface="Arial"/>
            </a:rPr>
            <a:t>                                     </a:t>
          </a:r>
          <a:r>
            <a:rPr lang="fr-FR" sz="1000" b="0" i="0" u="none" strike="noStrike" baseline="0">
              <a:solidFill>
                <a:schemeClr val="bg1"/>
              </a:solidFill>
              <a:latin typeface="Marianne" panose="02000000000000000000" pitchFamily="50" charset="0"/>
              <a:cs typeface="Arial"/>
            </a:rPr>
            <a:t>Production de blé tendre en 2025 </a:t>
          </a:r>
          <a:r>
            <a:rPr lang="fr-FR" sz="1000" b="0" i="0" u="none" strike="noStrike" baseline="30000">
              <a:solidFill>
                <a:schemeClr val="bg1"/>
              </a:solidFill>
              <a:latin typeface="Marianne" panose="02000000000000000000" pitchFamily="50" charset="0"/>
              <a:cs typeface="Arial"/>
            </a:rPr>
            <a:t>(2)</a:t>
          </a:r>
        </a:p>
        <a:p>
          <a:pPr algn="ctr" rtl="0">
            <a:defRPr sz="1000"/>
          </a:pPr>
          <a:r>
            <a:rPr lang="fr-FR" sz="1000" b="0" i="0" u="none" strike="noStrike" baseline="0">
              <a:solidFill>
                <a:schemeClr val="bg1"/>
              </a:solidFill>
              <a:latin typeface="Marianne" panose="02000000000000000000" pitchFamily="50" charset="0"/>
              <a:cs typeface="Arial"/>
            </a:rPr>
            <a:t>                                              France 33,36 Mt, Occitanie : 10</a:t>
          </a:r>
          <a:r>
            <a:rPr lang="fr-FR" sz="1000" b="0" i="0" baseline="0">
              <a:solidFill>
                <a:schemeClr val="bg1"/>
              </a:solidFill>
              <a:effectLst/>
              <a:latin typeface="Marianne" panose="02000000000000000000" pitchFamily="50" charset="0"/>
              <a:ea typeface="+mn-ea"/>
              <a:cs typeface="+mn-cs"/>
            </a:rPr>
            <a:t>° </a:t>
          </a:r>
          <a:r>
            <a:rPr lang="fr-FR" sz="1000" b="0" i="0" u="none" strike="noStrike" baseline="0">
              <a:solidFill>
                <a:schemeClr val="bg1"/>
              </a:solidFill>
              <a:latin typeface="Marianne" panose="02000000000000000000" pitchFamily="50" charset="0"/>
              <a:cs typeface="Arial"/>
            </a:rPr>
            <a:t>rang </a:t>
          </a:r>
        </a:p>
        <a:p>
          <a:pPr algn="ctr" rtl="0">
            <a:defRPr sz="1000"/>
          </a:pPr>
          <a:r>
            <a:rPr lang="fr-FR" sz="1000" b="0" i="0" u="none" strike="noStrike" baseline="0">
              <a:solidFill>
                <a:schemeClr val="bg1"/>
              </a:solidFill>
              <a:latin typeface="Marianne" panose="02000000000000000000" pitchFamily="50" charset="0"/>
              <a:cs typeface="Arial"/>
            </a:rPr>
            <a:t>                                        Production de Blé dur en 2025 </a:t>
          </a:r>
          <a:r>
            <a:rPr lang="fr-FR" sz="1000" b="0" i="0" u="none" strike="noStrike" baseline="30000">
              <a:solidFill>
                <a:schemeClr val="bg1"/>
              </a:solidFill>
              <a:latin typeface="Marianne" panose="02000000000000000000" pitchFamily="50" charset="0"/>
              <a:cs typeface="Arial"/>
            </a:rPr>
            <a:t>(2)</a:t>
          </a:r>
        </a:p>
        <a:p>
          <a:pPr algn="ctr" rtl="0">
            <a:defRPr sz="1000"/>
          </a:pPr>
          <a:r>
            <a:rPr lang="fr-FR" sz="1000" b="0" i="0" u="none" strike="noStrike" baseline="0">
              <a:solidFill>
                <a:schemeClr val="bg1"/>
              </a:solidFill>
              <a:latin typeface="Marianne" panose="02000000000000000000" pitchFamily="50" charset="0"/>
              <a:cs typeface="Arial"/>
            </a:rPr>
            <a:t>                                              France :</a:t>
          </a:r>
          <a:r>
            <a:rPr lang="fr-FR" sz="1000" b="0" i="0" u="none" strike="noStrike" baseline="0">
              <a:solidFill>
                <a:srgbClr val="FF0000"/>
              </a:solidFill>
              <a:latin typeface="Marianne" panose="02000000000000000000" pitchFamily="50" charset="0"/>
              <a:cs typeface="Arial"/>
            </a:rPr>
            <a:t> </a:t>
          </a:r>
          <a:r>
            <a:rPr lang="fr-FR" sz="1000" b="0" i="0" u="none" strike="noStrike" baseline="0">
              <a:solidFill>
                <a:schemeClr val="bg1"/>
              </a:solidFill>
              <a:latin typeface="Marianne" panose="02000000000000000000" pitchFamily="50" charset="0"/>
              <a:cs typeface="Arial"/>
            </a:rPr>
            <a:t>1,30 Mt,   Occitanie : 2° rang </a:t>
          </a:r>
        </a:p>
        <a:p>
          <a:pPr algn="ctr" rtl="0">
            <a:defRPr sz="1000"/>
          </a:pPr>
          <a:r>
            <a:rPr lang="fr-FR" sz="1000" b="0" i="0" u="none" strike="noStrike" baseline="0">
              <a:solidFill>
                <a:schemeClr val="bg1"/>
              </a:solidFill>
              <a:latin typeface="Marianne" panose="02000000000000000000" pitchFamily="50" charset="0"/>
              <a:cs typeface="Arial"/>
            </a:rPr>
            <a:t>                                       Production Tournesol en 2025 </a:t>
          </a:r>
          <a:r>
            <a:rPr lang="fr-FR" sz="1000" b="0" i="0" u="none" strike="noStrike" baseline="30000">
              <a:solidFill>
                <a:schemeClr val="bg1"/>
              </a:solidFill>
              <a:latin typeface="Marianne" panose="02000000000000000000" pitchFamily="50" charset="0"/>
              <a:cs typeface="Arial"/>
            </a:rPr>
            <a:t>(2)</a:t>
          </a:r>
        </a:p>
        <a:p>
          <a:pPr algn="ctr" rtl="0">
            <a:defRPr sz="1000"/>
          </a:pPr>
          <a:r>
            <a:rPr lang="fr-FR" sz="1000" b="0" i="0" u="none" strike="noStrike" baseline="0">
              <a:solidFill>
                <a:schemeClr val="bg1"/>
              </a:solidFill>
              <a:latin typeface="Marianne" panose="02000000000000000000" pitchFamily="50" charset="0"/>
              <a:cs typeface="Arial"/>
            </a:rPr>
            <a:t>                                             France : 1,41 Mt,   Occitanie : 2° rang </a:t>
          </a:r>
        </a:p>
        <a:p>
          <a:pPr algn="ctr" rtl="0">
            <a:defRPr sz="1000"/>
          </a:pPr>
          <a:r>
            <a:rPr lang="fr-FR" sz="1000" b="0" i="0" u="none" strike="noStrike" baseline="0">
              <a:solidFill>
                <a:schemeClr val="bg1"/>
              </a:solidFill>
              <a:latin typeface="Marianne" panose="02000000000000000000" pitchFamily="50" charset="0"/>
              <a:cs typeface="Arial"/>
            </a:rPr>
            <a:t>                                   Production de Soja en 2025 </a:t>
          </a:r>
          <a:r>
            <a:rPr lang="fr-FR" sz="1000" b="0" i="0" u="none" strike="noStrike" baseline="30000">
              <a:solidFill>
                <a:schemeClr val="bg1"/>
              </a:solidFill>
              <a:latin typeface="Marianne" panose="02000000000000000000" pitchFamily="50" charset="0"/>
              <a:cs typeface="Arial"/>
            </a:rPr>
            <a:t>(2)</a:t>
          </a:r>
        </a:p>
        <a:p>
          <a:pPr algn="ctr" rtl="0">
            <a:defRPr sz="1000"/>
          </a:pPr>
          <a:r>
            <a:rPr lang="fr-FR" sz="1000" b="0" i="0" u="none" strike="noStrike" baseline="0">
              <a:solidFill>
                <a:schemeClr val="bg1"/>
              </a:solidFill>
              <a:latin typeface="Marianne" panose="02000000000000000000" pitchFamily="50" charset="0"/>
              <a:cs typeface="Arial"/>
            </a:rPr>
            <a:t>                                            France : 0,39 Mt Occitanie :  </a:t>
          </a:r>
          <a:r>
            <a:rPr lang="fr-FR" sz="1000" b="0" i="0" u="none" strike="noStrike" baseline="0">
              <a:solidFill>
                <a:schemeClr val="bg1"/>
              </a:solidFill>
              <a:latin typeface="Marianne" panose="02000000000000000000" pitchFamily="50" charset="0"/>
              <a:ea typeface="+mn-ea"/>
              <a:cs typeface="Arial"/>
            </a:rPr>
            <a:t>3° rang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658933</xdr:colOff>
      <xdr:row>7</xdr:row>
      <xdr:rowOff>281860</xdr:rowOff>
    </xdr:to>
    <xdr:sp macro="" textlink="" fLocksText="0">
      <xdr:nvSpPr>
        <xdr:cNvPr id="4" name="Images 1">
          <a:extLst>
            <a:ext uri="{FF2B5EF4-FFF2-40B4-BE49-F238E27FC236}">
              <a16:creationId xmlns:a16="http://schemas.microsoft.com/office/drawing/2014/main" id="{5D3D9961-6510-4A74-8767-1A922B889D5A}"/>
            </a:ext>
          </a:extLst>
        </xdr:cNvPr>
        <xdr:cNvSpPr>
          <a:spLocks noChangeArrowheads="1"/>
        </xdr:cNvSpPr>
      </xdr:nvSpPr>
      <xdr:spPr bwMode="auto">
        <a:xfrm>
          <a:off x="0" y="0"/>
          <a:ext cx="16219319" cy="1485474"/>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200" b="0" i="0" u="none" strike="noStrike" baseline="0">
              <a:solidFill>
                <a:schemeClr val="bg1"/>
              </a:solidFill>
              <a:latin typeface="Marianne" panose="02000000000000000000" pitchFamily="50" charset="0"/>
              <a:cs typeface="Arial"/>
            </a:rPr>
            <a:t>                                     </a:t>
          </a:r>
          <a:r>
            <a:rPr lang="fr-FR" sz="1000" b="0" i="0" u="none" strike="noStrike" baseline="0">
              <a:solidFill>
                <a:schemeClr val="bg1"/>
              </a:solidFill>
              <a:latin typeface="Marianne" panose="02000000000000000000" pitchFamily="50" charset="0"/>
              <a:cs typeface="Arial"/>
            </a:rPr>
            <a:t>Production de blé tendre en 2025 </a:t>
          </a:r>
          <a:r>
            <a:rPr lang="fr-FR" sz="1000" b="0" i="0" u="none" strike="noStrike" baseline="30000">
              <a:solidFill>
                <a:schemeClr val="bg1"/>
              </a:solidFill>
              <a:latin typeface="Marianne" panose="02000000000000000000" pitchFamily="50" charset="0"/>
              <a:cs typeface="Arial"/>
            </a:rPr>
            <a:t>(2)</a:t>
          </a:r>
        </a:p>
        <a:p>
          <a:pPr algn="ctr" rtl="0">
            <a:defRPr sz="1000"/>
          </a:pPr>
          <a:r>
            <a:rPr lang="fr-FR" sz="1000" b="0" i="0" u="none" strike="noStrike" baseline="0">
              <a:solidFill>
                <a:schemeClr val="bg1"/>
              </a:solidFill>
              <a:latin typeface="Marianne" panose="02000000000000000000" pitchFamily="50" charset="0"/>
              <a:cs typeface="Arial"/>
            </a:rPr>
            <a:t>                                              France 33,36 Mt, Occitanie : 10</a:t>
          </a:r>
          <a:r>
            <a:rPr lang="fr-FR" sz="1000" b="0" i="0" baseline="0">
              <a:solidFill>
                <a:schemeClr val="bg1"/>
              </a:solidFill>
              <a:effectLst/>
              <a:latin typeface="Marianne" panose="02000000000000000000" pitchFamily="50" charset="0"/>
              <a:ea typeface="+mn-ea"/>
              <a:cs typeface="+mn-cs"/>
            </a:rPr>
            <a:t>° </a:t>
          </a:r>
          <a:r>
            <a:rPr lang="fr-FR" sz="1000" b="0" i="0" u="none" strike="noStrike" baseline="0">
              <a:solidFill>
                <a:schemeClr val="bg1"/>
              </a:solidFill>
              <a:latin typeface="Marianne" panose="02000000000000000000" pitchFamily="50" charset="0"/>
              <a:cs typeface="Arial"/>
            </a:rPr>
            <a:t>rang </a:t>
          </a:r>
        </a:p>
        <a:p>
          <a:pPr algn="ctr" rtl="0">
            <a:defRPr sz="1000"/>
          </a:pPr>
          <a:r>
            <a:rPr lang="fr-FR" sz="1000" b="0" i="0" u="none" strike="noStrike" baseline="0">
              <a:solidFill>
                <a:schemeClr val="bg1"/>
              </a:solidFill>
              <a:latin typeface="Marianne" panose="02000000000000000000" pitchFamily="50" charset="0"/>
              <a:cs typeface="Arial"/>
            </a:rPr>
            <a:t>                                        Production de Blé dur en 2025 </a:t>
          </a:r>
          <a:r>
            <a:rPr lang="fr-FR" sz="1000" b="0" i="0" u="none" strike="noStrike" baseline="30000">
              <a:solidFill>
                <a:schemeClr val="bg1"/>
              </a:solidFill>
              <a:latin typeface="Marianne" panose="02000000000000000000" pitchFamily="50" charset="0"/>
              <a:cs typeface="Arial"/>
            </a:rPr>
            <a:t>(2)</a:t>
          </a:r>
        </a:p>
        <a:p>
          <a:pPr algn="ctr" rtl="0">
            <a:defRPr sz="1000"/>
          </a:pPr>
          <a:r>
            <a:rPr lang="fr-FR" sz="1000" b="0" i="0" u="none" strike="noStrike" baseline="0">
              <a:solidFill>
                <a:schemeClr val="bg1"/>
              </a:solidFill>
              <a:latin typeface="Marianne" panose="02000000000000000000" pitchFamily="50" charset="0"/>
              <a:cs typeface="Arial"/>
            </a:rPr>
            <a:t>                                              France :</a:t>
          </a:r>
          <a:r>
            <a:rPr lang="fr-FR" sz="1000" b="0" i="0" u="none" strike="noStrike" baseline="0">
              <a:solidFill>
                <a:srgbClr val="FF0000"/>
              </a:solidFill>
              <a:latin typeface="Marianne" panose="02000000000000000000" pitchFamily="50" charset="0"/>
              <a:cs typeface="Arial"/>
            </a:rPr>
            <a:t> </a:t>
          </a:r>
          <a:r>
            <a:rPr lang="fr-FR" sz="1000" b="0" i="0" u="none" strike="noStrike" baseline="0">
              <a:solidFill>
                <a:schemeClr val="bg1"/>
              </a:solidFill>
              <a:latin typeface="Marianne" panose="02000000000000000000" pitchFamily="50" charset="0"/>
              <a:cs typeface="Arial"/>
            </a:rPr>
            <a:t>1,30 Mt,   Occitanie : 2° rang </a:t>
          </a:r>
        </a:p>
        <a:p>
          <a:pPr algn="ctr" rtl="0">
            <a:defRPr sz="1000"/>
          </a:pPr>
          <a:r>
            <a:rPr lang="fr-FR" sz="1000" b="0" i="0" u="none" strike="noStrike" baseline="0">
              <a:solidFill>
                <a:schemeClr val="bg1"/>
              </a:solidFill>
              <a:latin typeface="Marianne" panose="02000000000000000000" pitchFamily="50" charset="0"/>
              <a:cs typeface="Arial"/>
            </a:rPr>
            <a:t>                                       Production Tournesol en 2025 (</a:t>
          </a:r>
          <a:r>
            <a:rPr lang="fr-FR" sz="1000" b="0" i="0" u="none" strike="noStrike" baseline="30000">
              <a:solidFill>
                <a:schemeClr val="bg1"/>
              </a:solidFill>
              <a:latin typeface="Marianne" panose="02000000000000000000" pitchFamily="50" charset="0"/>
              <a:cs typeface="Arial"/>
            </a:rPr>
            <a:t>2)</a:t>
          </a:r>
        </a:p>
        <a:p>
          <a:pPr algn="ctr" rtl="0">
            <a:defRPr sz="1000"/>
          </a:pPr>
          <a:r>
            <a:rPr lang="fr-FR" sz="1000" b="0" i="0" u="none" strike="noStrike" baseline="0">
              <a:solidFill>
                <a:schemeClr val="bg1"/>
              </a:solidFill>
              <a:latin typeface="Marianne" panose="02000000000000000000" pitchFamily="50" charset="0"/>
              <a:cs typeface="Arial"/>
            </a:rPr>
            <a:t>                                             France : 1,41 Mt,   Occitanie : 2° rang </a:t>
          </a:r>
        </a:p>
        <a:p>
          <a:pPr algn="ctr" rtl="0">
            <a:defRPr sz="1000"/>
          </a:pPr>
          <a:r>
            <a:rPr lang="fr-FR" sz="1000" b="0" i="0" u="none" strike="noStrike" baseline="0">
              <a:solidFill>
                <a:schemeClr val="bg1"/>
              </a:solidFill>
              <a:latin typeface="Marianne" panose="02000000000000000000" pitchFamily="50" charset="0"/>
              <a:cs typeface="Arial"/>
            </a:rPr>
            <a:t>                                   Production de Soja en 2025 </a:t>
          </a:r>
          <a:r>
            <a:rPr lang="fr-FR" sz="1000" b="0" i="0" u="none" strike="noStrike" baseline="30000">
              <a:solidFill>
                <a:schemeClr val="bg1"/>
              </a:solidFill>
              <a:latin typeface="Marianne" panose="02000000000000000000" pitchFamily="50" charset="0"/>
              <a:cs typeface="Arial"/>
            </a:rPr>
            <a:t>(2)</a:t>
          </a:r>
        </a:p>
        <a:p>
          <a:pPr algn="ctr" rtl="0">
            <a:defRPr sz="1000"/>
          </a:pPr>
          <a:r>
            <a:rPr lang="fr-FR" sz="1000" b="0" i="0" u="none" strike="noStrike" baseline="0">
              <a:solidFill>
                <a:schemeClr val="bg1"/>
              </a:solidFill>
              <a:latin typeface="Marianne" panose="02000000000000000000" pitchFamily="50" charset="0"/>
              <a:cs typeface="Arial"/>
            </a:rPr>
            <a:t>                                            France : 0,39 Mt Occitanie :  </a:t>
          </a:r>
          <a:r>
            <a:rPr lang="fr-FR" sz="1000" b="0" i="0" u="none" strike="noStrike" baseline="0">
              <a:solidFill>
                <a:schemeClr val="bg1"/>
              </a:solidFill>
              <a:latin typeface="Marianne" panose="02000000000000000000" pitchFamily="50" charset="0"/>
              <a:ea typeface="+mn-ea"/>
              <a:cs typeface="Arial"/>
            </a:rPr>
            <a:t>3° rang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892569</xdr:colOff>
      <xdr:row>9</xdr:row>
      <xdr:rowOff>93446</xdr:rowOff>
    </xdr:from>
    <xdr:to>
      <xdr:col>12</xdr:col>
      <xdr:colOff>318090</xdr:colOff>
      <xdr:row>23</xdr:row>
      <xdr:rowOff>177266</xdr:rowOff>
    </xdr:to>
    <xdr:graphicFrame macro="">
      <xdr:nvGraphicFramePr>
        <xdr:cNvPr id="2" name="Graphique 1">
          <a:extLst>
            <a:ext uri="{FF2B5EF4-FFF2-40B4-BE49-F238E27FC236}">
              <a16:creationId xmlns:a16="http://schemas.microsoft.com/office/drawing/2014/main" id="{4217E769-0266-4AFE-A9ED-370CE74E2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831287</xdr:colOff>
      <xdr:row>46</xdr:row>
      <xdr:rowOff>19464</xdr:rowOff>
    </xdr:from>
    <xdr:to>
      <xdr:col>12</xdr:col>
      <xdr:colOff>281673</xdr:colOff>
      <xdr:row>59</xdr:row>
      <xdr:rowOff>68465</xdr:rowOff>
    </xdr:to>
    <xdr:graphicFrame macro="">
      <xdr:nvGraphicFramePr>
        <xdr:cNvPr id="3" name="Graphique 2">
          <a:extLst>
            <a:ext uri="{FF2B5EF4-FFF2-40B4-BE49-F238E27FC236}">
              <a16:creationId xmlns:a16="http://schemas.microsoft.com/office/drawing/2014/main" id="{BF131B56-A407-47AA-8AAB-505DB28DC3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895396</xdr:colOff>
      <xdr:row>26</xdr:row>
      <xdr:rowOff>294010</xdr:rowOff>
    </xdr:from>
    <xdr:to>
      <xdr:col>12</xdr:col>
      <xdr:colOff>328537</xdr:colOff>
      <xdr:row>40</xdr:row>
      <xdr:rowOff>166742</xdr:rowOff>
    </xdr:to>
    <xdr:graphicFrame macro="">
      <xdr:nvGraphicFramePr>
        <xdr:cNvPr id="4" name="Graphique 3">
          <a:extLst>
            <a:ext uri="{FF2B5EF4-FFF2-40B4-BE49-F238E27FC236}">
              <a16:creationId xmlns:a16="http://schemas.microsoft.com/office/drawing/2014/main" id="{FFD07C03-C233-428B-B5E6-B24B6BBC21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0</xdr:row>
      <xdr:rowOff>30480</xdr:rowOff>
    </xdr:from>
    <xdr:to>
      <xdr:col>17</xdr:col>
      <xdr:colOff>22860</xdr:colOff>
      <xdr:row>5</xdr:row>
      <xdr:rowOff>160020</xdr:rowOff>
    </xdr:to>
    <xdr:pic>
      <xdr:nvPicPr>
        <xdr:cNvPr id="5" name="Images 1">
          <a:extLst>
            <a:ext uri="{FF2B5EF4-FFF2-40B4-BE49-F238E27FC236}">
              <a16:creationId xmlns:a16="http://schemas.microsoft.com/office/drawing/2014/main" id="{5CE612FF-BB07-478C-8F4E-BCAF4E82006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27305"/>
          <a:ext cx="13408660" cy="113601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0</xdr:colOff>
      <xdr:row>0</xdr:row>
      <xdr:rowOff>30480</xdr:rowOff>
    </xdr:from>
    <xdr:to>
      <xdr:col>17</xdr:col>
      <xdr:colOff>22860</xdr:colOff>
      <xdr:row>5</xdr:row>
      <xdr:rowOff>160020</xdr:rowOff>
    </xdr:to>
    <xdr:pic>
      <xdr:nvPicPr>
        <xdr:cNvPr id="6" name="Images 1">
          <a:extLst>
            <a:ext uri="{FF2B5EF4-FFF2-40B4-BE49-F238E27FC236}">
              <a16:creationId xmlns:a16="http://schemas.microsoft.com/office/drawing/2014/main" id="{27C56EB0-739F-479D-BC86-CF02D0ADBF7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27305"/>
          <a:ext cx="13408660" cy="113601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8</xdr:row>
      <xdr:rowOff>0</xdr:rowOff>
    </xdr:from>
    <xdr:to>
      <xdr:col>12</xdr:col>
      <xdr:colOff>240909</xdr:colOff>
      <xdr:row>20</xdr:row>
      <xdr:rowOff>135988</xdr:rowOff>
    </xdr:to>
    <xdr:graphicFrame macro="">
      <xdr:nvGraphicFramePr>
        <xdr:cNvPr id="2" name="Graphique 1">
          <a:extLst>
            <a:ext uri="{FF2B5EF4-FFF2-40B4-BE49-F238E27FC236}">
              <a16:creationId xmlns:a16="http://schemas.microsoft.com/office/drawing/2014/main" id="{5200FF1D-1A02-495D-9E9E-2B995686E4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24</xdr:row>
      <xdr:rowOff>0</xdr:rowOff>
    </xdr:from>
    <xdr:to>
      <xdr:col>12</xdr:col>
      <xdr:colOff>240909</xdr:colOff>
      <xdr:row>38</xdr:row>
      <xdr:rowOff>6448</xdr:rowOff>
    </xdr:to>
    <xdr:graphicFrame macro="">
      <xdr:nvGraphicFramePr>
        <xdr:cNvPr id="3" name="Graphique 2">
          <a:extLst>
            <a:ext uri="{FF2B5EF4-FFF2-40B4-BE49-F238E27FC236}">
              <a16:creationId xmlns:a16="http://schemas.microsoft.com/office/drawing/2014/main" id="{015CBDE0-18A2-4ABE-AFED-AFFAC75713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30480</xdr:rowOff>
    </xdr:from>
    <xdr:to>
      <xdr:col>17</xdr:col>
      <xdr:colOff>22860</xdr:colOff>
      <xdr:row>5</xdr:row>
      <xdr:rowOff>160020</xdr:rowOff>
    </xdr:to>
    <xdr:pic>
      <xdr:nvPicPr>
        <xdr:cNvPr id="4" name="Images 1">
          <a:extLst>
            <a:ext uri="{FF2B5EF4-FFF2-40B4-BE49-F238E27FC236}">
              <a16:creationId xmlns:a16="http://schemas.microsoft.com/office/drawing/2014/main" id="{BD9EFD80-F552-4E1B-AFC4-CE6CFC7AB53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7305"/>
          <a:ext cx="13789660" cy="113601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0</xdr:colOff>
      <xdr:row>0</xdr:row>
      <xdr:rowOff>30480</xdr:rowOff>
    </xdr:from>
    <xdr:to>
      <xdr:col>17</xdr:col>
      <xdr:colOff>22860</xdr:colOff>
      <xdr:row>5</xdr:row>
      <xdr:rowOff>160020</xdr:rowOff>
    </xdr:to>
    <xdr:pic>
      <xdr:nvPicPr>
        <xdr:cNvPr id="5" name="Images 1">
          <a:extLst>
            <a:ext uri="{FF2B5EF4-FFF2-40B4-BE49-F238E27FC236}">
              <a16:creationId xmlns:a16="http://schemas.microsoft.com/office/drawing/2014/main" id="{13A66080-1710-432F-9844-910D80BA6F9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7305"/>
          <a:ext cx="13789660" cy="113601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40"/>
  <sheetViews>
    <sheetView zoomScaleNormal="100" workbookViewId="0">
      <selection activeCell="C10" sqref="C10"/>
    </sheetView>
  </sheetViews>
  <sheetFormatPr baseColWidth="10" defaultColWidth="8.81640625" defaultRowHeight="16"/>
  <cols>
    <col min="1" max="1" width="208.6328125" style="311" customWidth="1"/>
    <col min="2" max="10" width="10.81640625" style="311" customWidth="1"/>
    <col min="11" max="11" width="24.81640625" style="311" customWidth="1"/>
    <col min="12" max="16" width="10.81640625" style="311" customWidth="1"/>
    <col min="17" max="1023" width="10.54296875" style="311" customWidth="1"/>
    <col min="1024" max="1025" width="11.453125" style="311" customWidth="1"/>
    <col min="1026" max="16384" width="8.81640625" style="311"/>
  </cols>
  <sheetData>
    <row r="2" spans="1:16" ht="23.5">
      <c r="A2" s="310" t="s">
        <v>112</v>
      </c>
      <c r="E2" s="312"/>
    </row>
    <row r="3" spans="1:16" ht="17.5">
      <c r="A3" s="313" t="s">
        <v>141</v>
      </c>
      <c r="B3" s="314"/>
      <c r="C3" s="314"/>
      <c r="D3" s="314"/>
      <c r="E3" s="312"/>
      <c r="F3" s="312"/>
    </row>
    <row r="4" spans="1:16" ht="17.5">
      <c r="A4" s="315" t="s">
        <v>150</v>
      </c>
      <c r="B4" s="316"/>
      <c r="C4" s="316"/>
      <c r="D4" s="316"/>
      <c r="E4" s="317"/>
      <c r="F4" s="317"/>
      <c r="G4" s="317"/>
      <c r="H4" s="317"/>
      <c r="I4" s="317"/>
      <c r="J4" s="317"/>
      <c r="K4" s="317"/>
      <c r="L4" s="317"/>
      <c r="M4" s="317"/>
      <c r="N4" s="317"/>
      <c r="O4" s="317"/>
      <c r="P4" s="317"/>
    </row>
    <row r="5" spans="1:16" ht="17.5">
      <c r="A5" s="315" t="s">
        <v>151</v>
      </c>
      <c r="B5" s="316"/>
      <c r="C5" s="316"/>
      <c r="D5" s="316"/>
      <c r="E5" s="317"/>
      <c r="F5" s="317"/>
      <c r="G5" s="317"/>
      <c r="H5" s="317"/>
      <c r="I5" s="317"/>
      <c r="J5" s="317"/>
      <c r="K5" s="317"/>
      <c r="L5" s="317"/>
      <c r="M5" s="317"/>
      <c r="N5" s="317"/>
      <c r="O5" s="317"/>
      <c r="P5" s="317"/>
    </row>
    <row r="6" spans="1:16" ht="17.5">
      <c r="A6" s="315" t="s">
        <v>152</v>
      </c>
      <c r="B6" s="316"/>
      <c r="C6" s="316"/>
      <c r="D6" s="316"/>
      <c r="E6" s="317"/>
      <c r="F6" s="317"/>
      <c r="G6" s="317"/>
      <c r="H6" s="317"/>
      <c r="I6" s="317"/>
      <c r="J6" s="317"/>
      <c r="K6" s="317"/>
      <c r="L6" s="317"/>
      <c r="M6" s="317"/>
      <c r="N6" s="317"/>
      <c r="O6" s="317"/>
      <c r="P6" s="317"/>
    </row>
    <row r="7" spans="1:16" ht="17.5">
      <c r="A7" s="313" t="s">
        <v>142</v>
      </c>
      <c r="B7" s="316"/>
      <c r="C7" s="316"/>
      <c r="D7" s="316"/>
      <c r="E7" s="317"/>
      <c r="F7" s="317"/>
      <c r="G7" s="317"/>
      <c r="H7" s="317"/>
      <c r="I7" s="317"/>
      <c r="J7" s="317"/>
      <c r="K7" s="317"/>
      <c r="L7" s="317"/>
      <c r="M7" s="317"/>
      <c r="N7" s="317"/>
      <c r="O7" s="317"/>
      <c r="P7" s="317"/>
    </row>
    <row r="8" spans="1:16" ht="17.5">
      <c r="A8" s="313" t="s">
        <v>143</v>
      </c>
      <c r="B8" s="316"/>
      <c r="C8" s="316"/>
      <c r="D8" s="316"/>
      <c r="E8" s="317"/>
      <c r="F8" s="317"/>
      <c r="G8" s="317"/>
      <c r="H8" s="317"/>
      <c r="I8" s="317"/>
      <c r="J8" s="317"/>
      <c r="K8" s="317"/>
      <c r="L8" s="317"/>
      <c r="M8" s="317"/>
      <c r="N8" s="317"/>
      <c r="O8" s="317"/>
      <c r="P8" s="317"/>
    </row>
    <row r="9" spans="1:16" ht="17.5">
      <c r="A9" s="313" t="s">
        <v>0</v>
      </c>
      <c r="B9" s="316"/>
      <c r="C9" s="316"/>
      <c r="D9" s="316"/>
      <c r="E9" s="317"/>
      <c r="F9" s="317"/>
      <c r="G9" s="317"/>
      <c r="H9" s="317"/>
      <c r="I9" s="317"/>
      <c r="J9" s="317"/>
      <c r="K9" s="317"/>
      <c r="L9" s="317"/>
      <c r="M9" s="317"/>
      <c r="N9" s="317"/>
      <c r="O9" s="317"/>
      <c r="P9" s="317"/>
    </row>
    <row r="10" spans="1:16" ht="23.5">
      <c r="A10" s="310"/>
      <c r="B10" s="318"/>
      <c r="C10" s="318"/>
      <c r="D10" s="318"/>
      <c r="E10" s="312"/>
      <c r="F10" s="312"/>
    </row>
    <row r="11" spans="1:16" ht="18.5">
      <c r="A11" s="319"/>
      <c r="B11" s="319"/>
      <c r="C11" s="319"/>
      <c r="D11" s="319"/>
      <c r="H11" s="320"/>
    </row>
    <row r="12" spans="1:16" ht="17.5">
      <c r="A12" s="318"/>
    </row>
    <row r="13" spans="1:16" ht="17.5">
      <c r="A13" s="321"/>
    </row>
    <row r="14" spans="1:16">
      <c r="A14" s="322"/>
    </row>
    <row r="15" spans="1:16">
      <c r="A15" s="322"/>
    </row>
    <row r="16" spans="1:16">
      <c r="A16" s="322"/>
    </row>
    <row r="17" spans="1:1">
      <c r="A17" s="322"/>
    </row>
    <row r="18" spans="1:1">
      <c r="A18" s="322"/>
    </row>
    <row r="19" spans="1:1">
      <c r="A19" s="322"/>
    </row>
    <row r="20" spans="1:1" ht="17.5">
      <c r="A20" s="321"/>
    </row>
    <row r="21" spans="1:1">
      <c r="A21" s="322"/>
    </row>
    <row r="22" spans="1:1">
      <c r="A22" s="322"/>
    </row>
    <row r="23" spans="1:1">
      <c r="A23" s="322"/>
    </row>
    <row r="24" spans="1:1">
      <c r="A24" s="322"/>
    </row>
    <row r="25" spans="1:1" ht="17.5">
      <c r="A25" s="321"/>
    </row>
    <row r="26" spans="1:1" ht="20" customHeight="1">
      <c r="A26" s="322"/>
    </row>
    <row r="27" spans="1:1">
      <c r="A27" s="323"/>
    </row>
    <row r="28" spans="1:1">
      <c r="A28" s="322"/>
    </row>
    <row r="29" spans="1:1">
      <c r="A29" s="322"/>
    </row>
    <row r="30" spans="1:1">
      <c r="A30" s="322"/>
    </row>
    <row r="31" spans="1:1">
      <c r="A31" s="322"/>
    </row>
    <row r="32" spans="1:1">
      <c r="A32" s="322"/>
    </row>
    <row r="33" spans="1:1">
      <c r="A33" s="323"/>
    </row>
    <row r="34" spans="1:1" ht="20.5" customHeight="1">
      <c r="A34" s="322"/>
    </row>
    <row r="35" spans="1:1">
      <c r="A35" s="322"/>
    </row>
    <row r="36" spans="1:1">
      <c r="A36" s="322"/>
    </row>
    <row r="37" spans="1:1">
      <c r="A37" s="322"/>
    </row>
    <row r="38" spans="1:1">
      <c r="A38" s="322"/>
    </row>
    <row r="39" spans="1:1">
      <c r="A39" s="322"/>
    </row>
    <row r="40" spans="1:1">
      <c r="A40" s="322"/>
    </row>
  </sheetData>
  <hyperlinks>
    <hyperlink ref="A9" location="'Evol.sole-régionale_Blés'!A1" display="Evolution de la sole régionale des blés" xr:uid="{00000000-0004-0000-0000-000000000000}"/>
    <hyperlink ref="A4" location="GC_Estim1_06_SURF_RDT_24_25!A1" display="Estimations des surfaces et rendements campagne 2024/2025" xr:uid="{00000000-0004-0000-0000-000001000000}"/>
    <hyperlink ref="A3" location="Calendrier_Estim_production!A1" display="Calendrier_Estim_production" xr:uid="{00000000-0004-0000-0000-000002000000}"/>
    <hyperlink ref="A7" location="Cotations_cereales!A1" display="Cotations_cereales" xr:uid="{00000000-0004-0000-0000-000003000000}"/>
    <hyperlink ref="A8" location="Cotations_oleoproteagineux!A1" display="Cotations_oleoproteagineux" xr:uid="{00000000-0004-0000-0000-000004000000}"/>
    <hyperlink ref="A5" location="GC_Estim1_06_SURF_24_25!A1" display="Estimations des surfaces campagne 2024/2025" xr:uid="{00000000-0004-0000-0000-000005000000}"/>
    <hyperlink ref="A6" location="GC_Estim1_06_RDT_24_25!A1" display="Estimations des rendements campagne 2024/2025" xr:uid="{00000000-0004-0000-0000-000006000000}"/>
  </hyperlinks>
  <pageMargins left="0" right="0" top="0.13888888888888901" bottom="0.13888888888888901" header="0" footer="0"/>
  <pageSetup paperSize="9" firstPageNumber="0" pageOrder="overThenDown" orientation="portrait" horizontalDpi="300" verticalDpi="300" r:id="rId1"/>
  <headerFooter>
    <oddHeader>&amp;C&amp;A</oddHeader>
    <oddFooter>&amp;CPage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K29"/>
  <sheetViews>
    <sheetView topLeftCell="A10" zoomScaleNormal="100" zoomScalePageLayoutView="60" workbookViewId="0">
      <selection activeCell="Q21" sqref="Q21"/>
    </sheetView>
  </sheetViews>
  <sheetFormatPr baseColWidth="10" defaultColWidth="8.81640625" defaultRowHeight="12.5"/>
  <cols>
    <col min="1" max="1" width="24.81640625" style="1" customWidth="1"/>
    <col min="2" max="13" width="8.453125" style="1" customWidth="1"/>
    <col min="14" max="1023" width="10.54296875" style="1" customWidth="1"/>
    <col min="1024" max="1025" width="11.453125" style="1" customWidth="1"/>
  </cols>
  <sheetData>
    <row r="1" spans="1:13" ht="15" customHeight="1">
      <c r="A1" s="2" t="s">
        <v>1</v>
      </c>
      <c r="B1" s="3"/>
      <c r="C1" s="4"/>
      <c r="D1" s="4"/>
      <c r="E1" s="4"/>
      <c r="F1" s="4"/>
      <c r="G1" s="4"/>
      <c r="H1" s="4"/>
      <c r="I1" s="4"/>
      <c r="J1" s="4"/>
      <c r="K1" s="4"/>
      <c r="L1" s="4"/>
      <c r="M1" s="4"/>
    </row>
    <row r="3" spans="1:13" ht="17.5">
      <c r="A3" s="5" t="s">
        <v>2</v>
      </c>
      <c r="B3" s="4"/>
      <c r="C3" s="4"/>
      <c r="D3" s="4"/>
      <c r="E3" s="4"/>
      <c r="F3" s="4"/>
      <c r="G3" s="4"/>
      <c r="H3" s="4"/>
      <c r="I3" s="4"/>
      <c r="J3" s="4"/>
      <c r="K3" s="4"/>
      <c r="L3" s="4"/>
      <c r="M3" s="4"/>
    </row>
    <row r="4" spans="1:13" ht="17.5">
      <c r="A4" s="6" t="s">
        <v>3</v>
      </c>
      <c r="B4" s="7"/>
      <c r="C4" s="4"/>
      <c r="D4" s="4"/>
      <c r="E4" s="4"/>
      <c r="F4" s="4"/>
      <c r="G4" s="4"/>
      <c r="H4" s="4"/>
      <c r="I4" s="4"/>
      <c r="J4" s="4"/>
      <c r="K4" s="4"/>
      <c r="L4" s="4"/>
      <c r="M4" s="4"/>
    </row>
    <row r="5" spans="1:13" ht="17.5">
      <c r="A5" s="7"/>
      <c r="B5" s="8" t="s">
        <v>4</v>
      </c>
      <c r="C5" s="8" t="s">
        <v>5</v>
      </c>
      <c r="D5" s="8" t="s">
        <v>6</v>
      </c>
      <c r="E5" s="8" t="s">
        <v>7</v>
      </c>
      <c r="F5" s="8" t="s">
        <v>8</v>
      </c>
      <c r="G5" s="8" t="s">
        <v>9</v>
      </c>
      <c r="H5" s="8" t="s">
        <v>10</v>
      </c>
      <c r="I5" s="8" t="s">
        <v>11</v>
      </c>
      <c r="J5" s="8" t="s">
        <v>12</v>
      </c>
      <c r="K5" s="8" t="s">
        <v>13</v>
      </c>
      <c r="L5" s="8" t="s">
        <v>14</v>
      </c>
      <c r="M5" s="8" t="s">
        <v>15</v>
      </c>
    </row>
    <row r="6" spans="1:13" ht="17.5">
      <c r="A6" s="9" t="s">
        <v>16</v>
      </c>
      <c r="B6" s="10"/>
      <c r="C6" s="11"/>
      <c r="D6" s="5"/>
      <c r="E6" s="11"/>
      <c r="F6" s="5"/>
      <c r="G6" s="11"/>
      <c r="H6" s="5"/>
      <c r="I6" s="12"/>
      <c r="J6" s="6"/>
      <c r="K6" s="12"/>
      <c r="L6" s="6"/>
      <c r="M6" s="12"/>
    </row>
    <row r="7" spans="1:13" ht="17.5">
      <c r="A7" s="3" t="s">
        <v>17</v>
      </c>
      <c r="B7" s="13"/>
      <c r="C7" s="13"/>
      <c r="D7" s="4"/>
      <c r="E7" s="13"/>
      <c r="F7" s="4"/>
      <c r="G7" s="13"/>
      <c r="H7" s="4"/>
      <c r="I7" s="13"/>
      <c r="J7" s="4"/>
      <c r="K7" s="13"/>
      <c r="L7" s="4"/>
      <c r="M7" s="13"/>
    </row>
    <row r="8" spans="1:13" ht="17.5">
      <c r="A8" s="3" t="s">
        <v>18</v>
      </c>
      <c r="B8" s="11"/>
      <c r="C8" s="11"/>
      <c r="D8" s="5"/>
      <c r="E8" s="11"/>
      <c r="F8" s="5"/>
      <c r="G8" s="11"/>
      <c r="H8" s="5"/>
      <c r="I8" s="12"/>
      <c r="J8" s="6"/>
      <c r="K8" s="12"/>
      <c r="L8" s="6"/>
      <c r="M8" s="12"/>
    </row>
    <row r="9" spans="1:13" ht="17.5">
      <c r="A9" s="3" t="s">
        <v>19</v>
      </c>
      <c r="B9" s="13"/>
      <c r="C9" s="13"/>
      <c r="D9" s="4"/>
      <c r="E9" s="13"/>
      <c r="F9" s="4"/>
      <c r="G9" s="13"/>
      <c r="H9" s="4"/>
      <c r="I9" s="13"/>
      <c r="J9" s="4"/>
      <c r="K9" s="13"/>
      <c r="L9" s="4"/>
      <c r="M9" s="13"/>
    </row>
    <row r="10" spans="1:13" ht="17.5">
      <c r="A10" s="3" t="s">
        <v>20</v>
      </c>
      <c r="B10" s="11"/>
      <c r="C10" s="11"/>
      <c r="D10" s="5"/>
      <c r="E10" s="11"/>
      <c r="F10" s="5"/>
      <c r="G10" s="11"/>
      <c r="H10" s="6"/>
      <c r="I10" s="12"/>
      <c r="J10" s="6"/>
      <c r="K10" s="12"/>
      <c r="L10" s="6"/>
      <c r="M10" s="12"/>
    </row>
    <row r="11" spans="1:13" ht="17.5">
      <c r="A11" s="3" t="s">
        <v>21</v>
      </c>
      <c r="B11" s="13"/>
      <c r="C11" s="13"/>
      <c r="D11" s="4"/>
      <c r="E11" s="13"/>
      <c r="F11" s="4"/>
      <c r="G11" s="13"/>
      <c r="H11" s="4"/>
      <c r="I11" s="13"/>
      <c r="J11" s="4"/>
      <c r="K11" s="13"/>
      <c r="L11" s="4"/>
      <c r="M11" s="13"/>
    </row>
    <row r="12" spans="1:13" ht="17.5">
      <c r="A12" s="3" t="s">
        <v>22</v>
      </c>
      <c r="B12" s="11"/>
      <c r="C12" s="11"/>
      <c r="D12" s="5"/>
      <c r="E12" s="11"/>
      <c r="F12" s="5"/>
      <c r="G12" s="11"/>
      <c r="H12" s="5"/>
      <c r="I12" s="12"/>
      <c r="J12" s="6"/>
      <c r="K12" s="12"/>
      <c r="L12" s="6"/>
      <c r="M12" s="12"/>
    </row>
    <row r="13" spans="1:13" ht="17.5">
      <c r="A13" s="3" t="s">
        <v>23</v>
      </c>
      <c r="B13" s="13"/>
      <c r="C13" s="13"/>
      <c r="D13" s="4"/>
      <c r="E13" s="13"/>
      <c r="F13" s="4"/>
      <c r="G13" s="13"/>
      <c r="H13" s="4"/>
      <c r="I13" s="13"/>
      <c r="J13" s="4"/>
      <c r="K13" s="13"/>
      <c r="L13" s="4"/>
      <c r="M13" s="13"/>
    </row>
    <row r="14" spans="1:13" ht="17.5">
      <c r="A14" s="3" t="s">
        <v>24</v>
      </c>
      <c r="B14" s="11"/>
      <c r="C14" s="11"/>
      <c r="D14" s="5"/>
      <c r="E14" s="11"/>
      <c r="F14" s="5"/>
      <c r="G14" s="11"/>
      <c r="H14" s="5"/>
      <c r="I14" s="12"/>
      <c r="J14" s="6"/>
      <c r="K14" s="12"/>
      <c r="L14" s="6"/>
      <c r="M14" s="12"/>
    </row>
    <row r="15" spans="1:13" ht="17.5">
      <c r="A15" s="3" t="s">
        <v>25</v>
      </c>
      <c r="B15" s="11"/>
      <c r="C15" s="11"/>
      <c r="D15" s="5"/>
      <c r="E15" s="11"/>
      <c r="F15" s="5"/>
      <c r="G15" s="11"/>
      <c r="H15" s="5"/>
      <c r="I15" s="12"/>
      <c r="J15" s="6"/>
      <c r="K15" s="12"/>
      <c r="L15" s="6"/>
      <c r="M15" s="12"/>
    </row>
    <row r="16" spans="1:13" ht="17.5">
      <c r="A16" s="3" t="s">
        <v>26</v>
      </c>
      <c r="B16" s="13"/>
      <c r="C16" s="13"/>
      <c r="D16" s="4"/>
      <c r="E16" s="13"/>
      <c r="F16" s="4"/>
      <c r="G16" s="11"/>
      <c r="H16" s="5"/>
      <c r="I16" s="11"/>
      <c r="J16" s="6"/>
      <c r="K16" s="12"/>
      <c r="L16" s="6"/>
      <c r="M16" s="12"/>
    </row>
    <row r="17" spans="1:13" ht="17.5">
      <c r="A17" s="3" t="s">
        <v>27</v>
      </c>
      <c r="B17" s="13"/>
      <c r="C17" s="13"/>
      <c r="D17" s="4"/>
      <c r="E17" s="13"/>
      <c r="F17" s="4"/>
      <c r="G17" s="11"/>
      <c r="H17" s="5"/>
      <c r="I17" s="11"/>
      <c r="J17" s="6"/>
      <c r="K17" s="12"/>
      <c r="L17" s="6"/>
      <c r="M17" s="12"/>
    </row>
    <row r="18" spans="1:13" s="19" customFormat="1" ht="17.5">
      <c r="A18" s="3" t="s">
        <v>99</v>
      </c>
      <c r="B18" s="13"/>
      <c r="C18" s="13"/>
      <c r="D18" s="4"/>
      <c r="E18" s="13"/>
      <c r="F18" s="4"/>
      <c r="G18" s="11"/>
      <c r="H18" s="5"/>
      <c r="I18" s="6"/>
      <c r="J18" s="6"/>
      <c r="K18" s="12"/>
      <c r="L18" s="6"/>
      <c r="M18" s="12"/>
    </row>
    <row r="19" spans="1:13" ht="17.5">
      <c r="A19" s="3" t="s">
        <v>28</v>
      </c>
      <c r="B19" s="11"/>
      <c r="C19" s="11"/>
      <c r="D19" s="5"/>
      <c r="E19" s="11"/>
      <c r="F19" s="5"/>
      <c r="G19" s="11"/>
      <c r="H19" s="6"/>
      <c r="I19" s="12"/>
      <c r="J19" s="6"/>
      <c r="K19" s="12"/>
      <c r="L19" s="6"/>
      <c r="M19" s="12"/>
    </row>
    <row r="20" spans="1:13" ht="17.5">
      <c r="A20" s="3" t="s">
        <v>29</v>
      </c>
      <c r="B20" s="13"/>
      <c r="C20" s="13"/>
      <c r="D20" s="4"/>
      <c r="E20" s="13"/>
      <c r="F20" s="4"/>
      <c r="G20" s="13"/>
      <c r="H20" s="4"/>
      <c r="I20" s="13"/>
      <c r="J20" s="4"/>
      <c r="K20" s="13"/>
      <c r="L20" s="4"/>
      <c r="M20" s="13"/>
    </row>
    <row r="21" spans="1:13" ht="17.5">
      <c r="A21" s="3" t="s">
        <v>30</v>
      </c>
      <c r="B21" s="13"/>
      <c r="C21" s="13"/>
      <c r="D21" s="4"/>
      <c r="E21" s="13"/>
      <c r="F21" s="4"/>
      <c r="G21" s="11"/>
      <c r="H21" s="5"/>
      <c r="I21" s="11"/>
      <c r="J21" s="6"/>
      <c r="K21" s="12"/>
      <c r="L21" s="6"/>
      <c r="M21" s="12"/>
    </row>
    <row r="22" spans="1:13" ht="17.5">
      <c r="A22" s="3" t="s">
        <v>31</v>
      </c>
      <c r="B22" s="13"/>
      <c r="C22" s="13"/>
      <c r="D22" s="4"/>
      <c r="E22" s="13"/>
      <c r="F22" s="4"/>
      <c r="G22" s="11"/>
      <c r="H22" s="5"/>
      <c r="I22" s="11"/>
      <c r="J22" s="6"/>
      <c r="K22" s="12"/>
      <c r="L22" s="6"/>
      <c r="M22" s="12"/>
    </row>
    <row r="23" spans="1:13" ht="17.5">
      <c r="A23" s="3" t="s">
        <v>32</v>
      </c>
      <c r="B23" s="13"/>
      <c r="C23" s="13"/>
      <c r="D23" s="4"/>
      <c r="E23" s="13"/>
      <c r="F23" s="5"/>
      <c r="G23" s="11"/>
      <c r="H23" s="5"/>
      <c r="I23" s="12"/>
      <c r="J23" s="6"/>
      <c r="K23" s="12"/>
      <c r="L23" s="6"/>
      <c r="M23" s="12"/>
    </row>
    <row r="24" spans="1:13" ht="17.5">
      <c r="A24" s="3" t="s">
        <v>33</v>
      </c>
      <c r="B24" s="13"/>
      <c r="C24" s="13"/>
      <c r="D24" s="4"/>
      <c r="E24" s="13"/>
      <c r="F24" s="5"/>
      <c r="G24" s="11"/>
      <c r="H24" s="5"/>
      <c r="I24" s="12"/>
      <c r="J24" s="6"/>
      <c r="K24" s="12"/>
      <c r="L24" s="6"/>
      <c r="M24" s="12"/>
    </row>
    <row r="25" spans="1:13" ht="17.5">
      <c r="A25" s="3" t="s">
        <v>34</v>
      </c>
      <c r="B25" s="13"/>
      <c r="C25" s="13"/>
      <c r="D25" s="4"/>
      <c r="E25" s="13"/>
      <c r="F25" s="5"/>
      <c r="G25" s="11"/>
      <c r="H25" s="5"/>
      <c r="I25" s="12"/>
      <c r="J25" s="6"/>
      <c r="K25" s="12"/>
      <c r="L25" s="6"/>
      <c r="M25" s="12"/>
    </row>
    <row r="26" spans="1:13" ht="17.5">
      <c r="A26" s="3" t="s">
        <v>35</v>
      </c>
      <c r="B26" s="13"/>
      <c r="C26" s="13"/>
      <c r="D26" s="4"/>
      <c r="E26" s="13"/>
      <c r="F26" s="4"/>
      <c r="G26" s="13"/>
      <c r="H26" s="4"/>
      <c r="I26" s="13"/>
      <c r="J26" s="4"/>
      <c r="K26" s="13"/>
      <c r="L26" s="4"/>
      <c r="M26" s="13"/>
    </row>
    <row r="27" spans="1:13" ht="17.5">
      <c r="A27" s="3" t="s">
        <v>36</v>
      </c>
      <c r="B27" s="13"/>
      <c r="C27" s="13"/>
      <c r="D27" s="4"/>
      <c r="E27" s="13"/>
      <c r="F27" s="4"/>
      <c r="G27" s="13"/>
      <c r="H27" s="4"/>
      <c r="I27" s="13"/>
      <c r="J27" s="4"/>
      <c r="K27" s="13"/>
      <c r="L27" s="4"/>
      <c r="M27" s="13"/>
    </row>
    <row r="28" spans="1:13" ht="17.5">
      <c r="A28" s="14" t="s">
        <v>37</v>
      </c>
      <c r="B28" s="15"/>
      <c r="C28" s="15"/>
      <c r="D28" s="7"/>
      <c r="E28" s="15"/>
      <c r="F28" s="7"/>
      <c r="G28" s="16"/>
      <c r="H28" s="17"/>
      <c r="I28" s="16"/>
      <c r="J28" s="17"/>
      <c r="K28" s="16"/>
      <c r="L28" s="17"/>
      <c r="M28" s="16"/>
    </row>
    <row r="29" spans="1:13" ht="17.5">
      <c r="A29" s="4"/>
      <c r="B29" s="4"/>
      <c r="C29" s="4"/>
      <c r="D29" s="4"/>
      <c r="E29" s="4"/>
      <c r="F29" s="4"/>
      <c r="G29" s="18" t="s">
        <v>38</v>
      </c>
      <c r="H29" s="4"/>
      <c r="I29" s="4"/>
      <c r="J29" s="4"/>
      <c r="K29" s="4"/>
      <c r="L29" s="4"/>
      <c r="M29" s="4"/>
    </row>
  </sheetData>
  <customSheetViews>
    <customSheetView guid="{ED3D59C6-95D8-425D-B182-A385DC662969}">
      <pageMargins left="0" right="0" top="0.13888888888888901" bottom="0.13888888888888901" header="0" footer="0"/>
      <pageSetup paperSize="9" firstPageNumber="0" pageOrder="overThenDown" orientation="portrait" horizontalDpi="300" verticalDpi="300"/>
      <headerFooter>
        <oddHeader>&amp;C&amp;A</oddHeader>
        <oddFooter>&amp;CPage &amp;P</oddFooter>
      </headerFooter>
    </customSheetView>
  </customSheetViews>
  <pageMargins left="0" right="0" top="0.13888888888888901" bottom="0.13888888888888901" header="0" footer="0"/>
  <pageSetup paperSize="9" firstPageNumber="0" pageOrder="overThenDown" orientation="portrait" horizontalDpi="300" verticalDpi="300"/>
  <headerFooter>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499984740745262"/>
  </sheetPr>
  <dimension ref="A1:AA90"/>
  <sheetViews>
    <sheetView showGridLines="0" tabSelected="1" topLeftCell="A4" zoomScale="71" zoomScaleNormal="71" zoomScaleSheetLayoutView="77" workbookViewId="0">
      <selection activeCell="U11" sqref="U11"/>
    </sheetView>
  </sheetViews>
  <sheetFormatPr baseColWidth="10" defaultColWidth="11.54296875" defaultRowHeight="12.5"/>
  <cols>
    <col min="1" max="1" width="21.81640625" style="27" customWidth="1"/>
    <col min="2" max="2" width="11.81640625" style="27" customWidth="1"/>
    <col min="3" max="4" width="9.453125" style="27" customWidth="1"/>
    <col min="5" max="6" width="10.453125" style="27" customWidth="1"/>
    <col min="7" max="7" width="9.453125" style="27" customWidth="1"/>
    <col min="8" max="8" width="9.54296875" style="27" customWidth="1"/>
    <col min="9" max="9" width="9.453125" style="27" customWidth="1"/>
    <col min="10" max="10" width="10.453125" style="27" customWidth="1"/>
    <col min="11" max="11" width="9.453125" style="27" customWidth="1"/>
    <col min="12" max="12" width="10" style="27" customWidth="1"/>
    <col min="13" max="14" width="9.54296875" style="27" customWidth="1"/>
    <col min="15" max="15" width="14" style="27" customWidth="1"/>
    <col min="16" max="16" width="13.81640625" style="27" customWidth="1"/>
    <col min="17" max="18" width="12.1796875" style="27" customWidth="1"/>
    <col min="19" max="19" width="16.54296875" style="27" customWidth="1"/>
    <col min="20" max="20" width="13.1796875" style="27" customWidth="1"/>
    <col min="21" max="21" width="13.453125" style="27" customWidth="1"/>
    <col min="22" max="22" width="13.54296875" style="27" customWidth="1"/>
    <col min="23" max="23" width="11.54296875" style="27"/>
    <col min="24" max="24" width="13" style="27" customWidth="1"/>
    <col min="25" max="16384" width="11.54296875" style="27"/>
  </cols>
  <sheetData>
    <row r="1" spans="1:26" ht="16">
      <c r="A1" s="393"/>
      <c r="B1" s="393"/>
      <c r="C1" s="393"/>
      <c r="D1" s="393"/>
      <c r="E1" s="393"/>
      <c r="F1" s="393"/>
      <c r="G1" s="393"/>
      <c r="H1" s="393"/>
      <c r="I1" s="393"/>
      <c r="J1" s="393"/>
      <c r="K1" s="393"/>
      <c r="L1" s="393"/>
      <c r="M1" s="393"/>
      <c r="N1" s="92"/>
      <c r="Q1" s="78"/>
      <c r="R1" s="78"/>
      <c r="U1" s="133" t="s">
        <v>113</v>
      </c>
    </row>
    <row r="2" spans="1:26" ht="13">
      <c r="A2" s="28"/>
      <c r="Q2" s="78"/>
      <c r="R2" s="78"/>
    </row>
    <row r="3" spans="1:26" ht="13">
      <c r="A3" s="28"/>
      <c r="Q3" s="78"/>
      <c r="R3" s="78"/>
    </row>
    <row r="4" spans="1:26" ht="13">
      <c r="A4" s="28"/>
      <c r="Q4" s="78"/>
      <c r="R4" s="78"/>
    </row>
    <row r="5" spans="1:26" ht="13">
      <c r="A5" s="28"/>
      <c r="Q5" s="78"/>
      <c r="R5" s="78"/>
    </row>
    <row r="6" spans="1:26" ht="13">
      <c r="A6" s="28"/>
      <c r="Q6" s="78"/>
      <c r="R6" s="78"/>
    </row>
    <row r="7" spans="1:26" ht="14">
      <c r="B7" s="29"/>
      <c r="C7" s="29"/>
      <c r="D7" s="29"/>
      <c r="E7" s="30"/>
      <c r="F7" s="30"/>
      <c r="G7" s="30"/>
      <c r="H7" s="30"/>
      <c r="I7" s="30"/>
      <c r="J7" s="30"/>
      <c r="K7" s="31"/>
      <c r="L7" s="31"/>
      <c r="M7" s="31"/>
      <c r="N7" s="31"/>
      <c r="O7" s="31"/>
      <c r="P7" s="31"/>
      <c r="Q7" s="31"/>
      <c r="R7" s="31"/>
      <c r="S7" s="31"/>
      <c r="V7" s="32"/>
    </row>
    <row r="8" spans="1:26" ht="26.25" customHeight="1">
      <c r="B8" s="29"/>
      <c r="C8" s="29"/>
      <c r="D8" s="29"/>
      <c r="E8" s="30"/>
      <c r="F8" s="30"/>
      <c r="G8" s="30"/>
      <c r="H8" s="30"/>
      <c r="I8" s="30"/>
      <c r="J8" s="30"/>
      <c r="K8" s="31"/>
      <c r="L8" s="31"/>
      <c r="M8" s="31"/>
      <c r="N8" s="31"/>
      <c r="O8" s="31"/>
      <c r="P8" s="31"/>
      <c r="Q8" s="31"/>
      <c r="R8" s="31"/>
      <c r="S8" s="31"/>
      <c r="V8" s="32"/>
    </row>
    <row r="9" spans="1:26" ht="14.5" thickBot="1">
      <c r="B9" s="29"/>
      <c r="C9" s="29"/>
      <c r="D9" s="29"/>
      <c r="E9" s="30"/>
      <c r="F9" s="30"/>
      <c r="G9" s="30"/>
      <c r="H9" s="30"/>
      <c r="I9" s="30"/>
      <c r="J9" s="30"/>
      <c r="K9" s="31"/>
      <c r="L9" s="31"/>
      <c r="M9" s="31"/>
      <c r="N9" s="31"/>
      <c r="O9" s="31"/>
      <c r="P9" s="31"/>
      <c r="Q9" s="31"/>
      <c r="R9" s="31"/>
      <c r="S9" s="31"/>
      <c r="V9" s="32"/>
    </row>
    <row r="10" spans="1:26" ht="17.5">
      <c r="A10" s="97" t="s">
        <v>160</v>
      </c>
      <c r="B10" s="98"/>
      <c r="C10" s="98"/>
      <c r="D10" s="98"/>
      <c r="E10" s="98"/>
      <c r="F10" s="214"/>
      <c r="G10" s="99"/>
      <c r="H10" s="99"/>
      <c r="I10" s="99"/>
      <c r="J10" s="99"/>
      <c r="K10" s="100"/>
      <c r="L10" s="100"/>
      <c r="M10" s="100"/>
      <c r="N10" s="100"/>
      <c r="O10" s="100"/>
      <c r="P10" s="100"/>
      <c r="Q10" s="100"/>
      <c r="R10" s="100"/>
      <c r="S10" s="101"/>
      <c r="U10" s="77" t="s">
        <v>149</v>
      </c>
      <c r="V10" s="56"/>
      <c r="W10" s="57"/>
      <c r="X10" s="57"/>
      <c r="Y10" s="58"/>
    </row>
    <row r="11" spans="1:26" ht="14.25" customHeight="1">
      <c r="A11" s="213" t="s">
        <v>148</v>
      </c>
      <c r="B11" s="74"/>
      <c r="C11" s="74"/>
      <c r="D11" s="74"/>
      <c r="E11" s="74"/>
      <c r="F11" s="74"/>
      <c r="G11" s="216"/>
      <c r="H11" s="27" t="s">
        <v>130</v>
      </c>
      <c r="I11" s="51"/>
      <c r="J11" s="51"/>
      <c r="N11" s="52"/>
      <c r="O11" s="215"/>
      <c r="P11" s="51" t="s">
        <v>122</v>
      </c>
      <c r="Q11" s="52"/>
      <c r="R11" s="52"/>
      <c r="S11" s="102"/>
      <c r="U11" s="83" t="s">
        <v>168</v>
      </c>
      <c r="V11" s="73"/>
      <c r="W11" s="76"/>
      <c r="X11" s="76"/>
      <c r="Y11" s="75"/>
    </row>
    <row r="12" spans="1:26" ht="14.25" customHeight="1">
      <c r="A12" s="103"/>
      <c r="B12" s="74"/>
      <c r="C12" s="74"/>
      <c r="D12" s="74"/>
      <c r="E12" s="74"/>
      <c r="F12" s="74"/>
      <c r="G12" s="88"/>
      <c r="H12" s="27" t="s">
        <v>129</v>
      </c>
      <c r="I12" s="51"/>
      <c r="J12" s="51"/>
      <c r="K12" s="52"/>
      <c r="L12" s="52"/>
      <c r="M12" s="52"/>
      <c r="N12" s="52"/>
      <c r="O12" s="52"/>
      <c r="P12" s="52"/>
      <c r="Q12" s="52"/>
      <c r="R12" s="52"/>
      <c r="S12" s="102"/>
      <c r="U12" s="59"/>
      <c r="V12" s="73"/>
      <c r="W12" s="60"/>
      <c r="X12" s="60"/>
      <c r="Y12" s="61"/>
    </row>
    <row r="13" spans="1:26" ht="12" customHeight="1" thickBot="1">
      <c r="A13" s="104" t="s">
        <v>73</v>
      </c>
      <c r="B13" s="105"/>
      <c r="C13" s="105"/>
      <c r="D13" s="105"/>
      <c r="E13" s="105"/>
      <c r="F13" s="105"/>
      <c r="G13" s="106"/>
      <c r="H13" s="106"/>
      <c r="I13" s="106"/>
      <c r="J13" s="106"/>
      <c r="K13" s="107"/>
      <c r="L13" s="107"/>
      <c r="M13" s="107"/>
      <c r="N13" s="107"/>
      <c r="O13" s="107"/>
      <c r="P13" s="107"/>
      <c r="Q13" s="107"/>
      <c r="R13" s="107"/>
      <c r="S13" s="108"/>
      <c r="T13" s="33"/>
      <c r="U13" s="64" t="s">
        <v>76</v>
      </c>
      <c r="V13" s="62"/>
      <c r="W13" s="62"/>
      <c r="X13" s="62"/>
      <c r="Y13" s="63"/>
    </row>
    <row r="14" spans="1:26" ht="76" customHeight="1" thickBot="1">
      <c r="A14" s="123" t="s">
        <v>77</v>
      </c>
      <c r="B14" s="122"/>
      <c r="C14" s="124" t="s">
        <v>39</v>
      </c>
      <c r="D14" s="125" t="s">
        <v>40</v>
      </c>
      <c r="E14" s="125" t="s">
        <v>41</v>
      </c>
      <c r="F14" s="125" t="s">
        <v>42</v>
      </c>
      <c r="G14" s="125" t="s">
        <v>43</v>
      </c>
      <c r="H14" s="125" t="s">
        <v>44</v>
      </c>
      <c r="I14" s="125" t="s">
        <v>45</v>
      </c>
      <c r="J14" s="129" t="s">
        <v>46</v>
      </c>
      <c r="K14" s="283" t="s">
        <v>47</v>
      </c>
      <c r="L14" s="284" t="s">
        <v>48</v>
      </c>
      <c r="M14" s="284" t="s">
        <v>49</v>
      </c>
      <c r="N14" s="284" t="s">
        <v>104</v>
      </c>
      <c r="O14" s="285" t="s">
        <v>105</v>
      </c>
      <c r="P14" s="266" t="s">
        <v>50</v>
      </c>
      <c r="Q14" s="266" t="s">
        <v>136</v>
      </c>
      <c r="R14" s="250" t="s">
        <v>137</v>
      </c>
      <c r="S14" s="251" t="s">
        <v>138</v>
      </c>
      <c r="T14" s="35"/>
      <c r="U14" s="53" t="s">
        <v>75</v>
      </c>
      <c r="V14" s="54" t="s">
        <v>51</v>
      </c>
      <c r="W14" s="54" t="s">
        <v>52</v>
      </c>
      <c r="X14" s="55" t="s">
        <v>161</v>
      </c>
      <c r="Y14" s="55" t="s">
        <v>162</v>
      </c>
      <c r="Z14" s="41"/>
    </row>
    <row r="15" spans="1:26" ht="16">
      <c r="A15" s="389" t="s">
        <v>106</v>
      </c>
      <c r="B15" s="200" t="s">
        <v>2</v>
      </c>
      <c r="C15" s="201">
        <v>7500</v>
      </c>
      <c r="D15" s="202">
        <v>17000</v>
      </c>
      <c r="E15" s="202">
        <v>54000</v>
      </c>
      <c r="F15" s="202">
        <v>84900</v>
      </c>
      <c r="G15" s="202">
        <v>7800</v>
      </c>
      <c r="H15" s="202">
        <v>4000</v>
      </c>
      <c r="I15" s="202">
        <v>45700</v>
      </c>
      <c r="J15" s="203">
        <v>34000</v>
      </c>
      <c r="K15" s="286">
        <v>9640</v>
      </c>
      <c r="L15" s="287">
        <v>1885</v>
      </c>
      <c r="M15" s="287">
        <v>2835</v>
      </c>
      <c r="N15" s="287">
        <v>2230</v>
      </c>
      <c r="O15" s="288">
        <v>270</v>
      </c>
      <c r="P15" s="267">
        <f>SUM(C15:O15)</f>
        <v>271760</v>
      </c>
      <c r="Q15" s="268">
        <f>P15/U15-1</f>
        <v>3.719252714539234E-2</v>
      </c>
      <c r="R15" s="269">
        <f>P15/X15-1</f>
        <v>7.8803122399852654E-2</v>
      </c>
      <c r="S15" s="270">
        <f>P15/Y15-1</f>
        <v>5.5409790735571285E-2</v>
      </c>
      <c r="T15" s="71"/>
      <c r="U15" s="44">
        <v>262015</v>
      </c>
      <c r="V15" s="45">
        <v>245220</v>
      </c>
      <c r="W15" s="45">
        <v>16795</v>
      </c>
      <c r="X15" s="45">
        <v>251908.8</v>
      </c>
      <c r="Y15" s="45">
        <v>257492.4</v>
      </c>
    </row>
    <row r="16" spans="1:26" ht="16.5" thickBot="1">
      <c r="A16" s="388"/>
      <c r="B16" s="126" t="s">
        <v>91</v>
      </c>
      <c r="C16" s="127">
        <v>53</v>
      </c>
      <c r="D16" s="128">
        <v>44</v>
      </c>
      <c r="E16" s="128">
        <v>53</v>
      </c>
      <c r="F16" s="128">
        <v>57</v>
      </c>
      <c r="G16" s="128">
        <v>51</v>
      </c>
      <c r="H16" s="128">
        <v>47</v>
      </c>
      <c r="I16" s="128">
        <v>52</v>
      </c>
      <c r="J16" s="130">
        <v>45</v>
      </c>
      <c r="K16" s="289">
        <v>42</v>
      </c>
      <c r="L16" s="290">
        <v>40</v>
      </c>
      <c r="M16" s="290">
        <v>31</v>
      </c>
      <c r="N16" s="290">
        <v>28</v>
      </c>
      <c r="O16" s="291">
        <v>41</v>
      </c>
      <c r="P16" s="271">
        <f>SUMPRODUCT(C15:O15,C16:O16)/P15</f>
        <v>51.444933029143364</v>
      </c>
      <c r="Q16" s="272">
        <f>P16-U16</f>
        <v>-3.5309500309867801</v>
      </c>
      <c r="R16" s="273">
        <f>P16-X16</f>
        <v>1.5731865875740354</v>
      </c>
      <c r="S16" s="274">
        <f>P16-Y16</f>
        <v>-1.5200939859219886E-2</v>
      </c>
      <c r="T16" s="35"/>
      <c r="U16" s="46">
        <v>54.975883060130144</v>
      </c>
      <c r="V16" s="46">
        <v>55.523370850664712</v>
      </c>
      <c r="W16" s="46">
        <v>46.982137540934801</v>
      </c>
      <c r="X16" s="46">
        <v>49.871746441569329</v>
      </c>
      <c r="Y16" s="46">
        <v>51.460133969002584</v>
      </c>
    </row>
    <row r="17" spans="1:25" ht="16">
      <c r="A17" s="389" t="s">
        <v>107</v>
      </c>
      <c r="B17" s="200" t="s">
        <v>2</v>
      </c>
      <c r="C17" s="204">
        <v>10</v>
      </c>
      <c r="D17" s="205">
        <v>180</v>
      </c>
      <c r="E17" s="205">
        <v>50</v>
      </c>
      <c r="F17" s="205">
        <v>200</v>
      </c>
      <c r="G17" s="205">
        <v>30</v>
      </c>
      <c r="H17" s="205">
        <v>0</v>
      </c>
      <c r="I17" s="205">
        <v>60</v>
      </c>
      <c r="J17" s="206">
        <v>60</v>
      </c>
      <c r="K17" s="292">
        <v>35</v>
      </c>
      <c r="L17" s="293">
        <v>5</v>
      </c>
      <c r="M17" s="293">
        <v>170</v>
      </c>
      <c r="N17" s="293">
        <v>20</v>
      </c>
      <c r="O17" s="294">
        <v>15</v>
      </c>
      <c r="P17" s="275">
        <f>SUM(C17:O17)</f>
        <v>835</v>
      </c>
      <c r="Q17" s="276">
        <f>P17/U17-1</f>
        <v>-0.581453634085213</v>
      </c>
      <c r="R17" s="277">
        <f>P17/X17-1</f>
        <v>-0.56533055700156165</v>
      </c>
      <c r="S17" s="278">
        <f>P17/Y17-1</f>
        <v>-0.48184920881166615</v>
      </c>
      <c r="T17" s="71"/>
      <c r="U17" s="44">
        <v>1995</v>
      </c>
      <c r="V17" s="45">
        <v>1440</v>
      </c>
      <c r="W17" s="45">
        <v>555</v>
      </c>
      <c r="X17" s="45">
        <v>1921</v>
      </c>
      <c r="Y17" s="45">
        <v>1611.5</v>
      </c>
    </row>
    <row r="18" spans="1:25" ht="16.5" thickBot="1">
      <c r="A18" s="388"/>
      <c r="B18" s="126" t="s">
        <v>91</v>
      </c>
      <c r="C18" s="127">
        <v>45</v>
      </c>
      <c r="D18" s="128">
        <v>37</v>
      </c>
      <c r="E18" s="128">
        <v>50</v>
      </c>
      <c r="F18" s="128">
        <v>40</v>
      </c>
      <c r="G18" s="128">
        <v>42</v>
      </c>
      <c r="H18" s="128">
        <v>0</v>
      </c>
      <c r="I18" s="128">
        <v>47</v>
      </c>
      <c r="J18" s="130">
        <v>40</v>
      </c>
      <c r="K18" s="289">
        <v>39</v>
      </c>
      <c r="L18" s="290">
        <v>34</v>
      </c>
      <c r="M18" s="290">
        <v>30</v>
      </c>
      <c r="N18" s="290">
        <v>24</v>
      </c>
      <c r="O18" s="291">
        <v>31</v>
      </c>
      <c r="P18" s="271">
        <f>SUMPRODUCT(C17:O17,C18:O18)/P17</f>
        <v>37.928143712574851</v>
      </c>
      <c r="Q18" s="272">
        <f>P18-U18</f>
        <v>-7.8763675656206402</v>
      </c>
      <c r="R18" s="273">
        <f>P18-X18</f>
        <v>-3.2629026174615916</v>
      </c>
      <c r="S18" s="274">
        <f>P18-Y18</f>
        <v>-4.550292526953541</v>
      </c>
      <c r="T18" s="35"/>
      <c r="U18" s="46">
        <v>45.804511278195491</v>
      </c>
      <c r="V18" s="46">
        <v>46.048611111111114</v>
      </c>
      <c r="W18" s="46">
        <v>45.171171171171174</v>
      </c>
      <c r="X18" s="46">
        <v>41.191046330036443</v>
      </c>
      <c r="Y18" s="46">
        <v>42.478436239528392</v>
      </c>
    </row>
    <row r="19" spans="1:25" ht="16">
      <c r="A19" s="389" t="s">
        <v>108</v>
      </c>
      <c r="B19" s="200" t="s">
        <v>2</v>
      </c>
      <c r="C19" s="201">
        <v>1200</v>
      </c>
      <c r="D19" s="202">
        <v>400</v>
      </c>
      <c r="E19" s="202">
        <v>23000</v>
      </c>
      <c r="F19" s="202">
        <v>8300</v>
      </c>
      <c r="G19" s="202">
        <v>115</v>
      </c>
      <c r="H19" s="202">
        <v>0</v>
      </c>
      <c r="I19" s="202">
        <v>5000</v>
      </c>
      <c r="J19" s="203">
        <v>1100</v>
      </c>
      <c r="K19" s="286">
        <v>16200</v>
      </c>
      <c r="L19" s="287">
        <v>7550</v>
      </c>
      <c r="M19" s="287">
        <v>5055</v>
      </c>
      <c r="N19" s="287">
        <v>40</v>
      </c>
      <c r="O19" s="288">
        <v>140</v>
      </c>
      <c r="P19" s="267">
        <f>SUM(C19:O19)</f>
        <v>68100</v>
      </c>
      <c r="Q19" s="268">
        <f>P19/U19-1</f>
        <v>7.3201481364746579E-2</v>
      </c>
      <c r="R19" s="269">
        <f>P19/X19-1</f>
        <v>-0.14834972437045402</v>
      </c>
      <c r="S19" s="270">
        <f>P19/Y19-1</f>
        <v>-0.31773918200835138</v>
      </c>
      <c r="T19" s="71"/>
      <c r="U19" s="44">
        <v>63455</v>
      </c>
      <c r="V19" s="45">
        <v>36305</v>
      </c>
      <c r="W19" s="45">
        <v>27150</v>
      </c>
      <c r="X19" s="45">
        <v>79962.399999999994</v>
      </c>
      <c r="Y19" s="45">
        <v>99815.2</v>
      </c>
    </row>
    <row r="20" spans="1:25" ht="16.5" thickBot="1">
      <c r="A20" s="388"/>
      <c r="B20" s="126" t="s">
        <v>91</v>
      </c>
      <c r="C20" s="127">
        <v>47</v>
      </c>
      <c r="D20" s="128">
        <v>41</v>
      </c>
      <c r="E20" s="128">
        <v>49</v>
      </c>
      <c r="F20" s="128">
        <v>53</v>
      </c>
      <c r="G20" s="128">
        <v>39</v>
      </c>
      <c r="H20" s="128">
        <v>0</v>
      </c>
      <c r="I20" s="128">
        <v>45</v>
      </c>
      <c r="J20" s="130">
        <v>43</v>
      </c>
      <c r="K20" s="289">
        <v>35</v>
      </c>
      <c r="L20" s="290">
        <v>40</v>
      </c>
      <c r="M20" s="290">
        <v>29</v>
      </c>
      <c r="N20" s="290">
        <v>22</v>
      </c>
      <c r="O20" s="291">
        <v>30</v>
      </c>
      <c r="P20" s="271">
        <f>SUMPRODUCT(C19:O19,C20:O20)/P19</f>
        <v>43.130102790014682</v>
      </c>
      <c r="Q20" s="272">
        <f>P20-U20</f>
        <v>-7.2793369704454847</v>
      </c>
      <c r="R20" s="273">
        <f>P20-X20</f>
        <v>-2.6313225799091882</v>
      </c>
      <c r="S20" s="274">
        <f>P20-Y20</f>
        <v>-3.8495325761419821</v>
      </c>
      <c r="T20" s="35"/>
      <c r="U20" s="46">
        <v>50.409439760460167</v>
      </c>
      <c r="V20" s="46">
        <v>53.531359316898502</v>
      </c>
      <c r="W20" s="46">
        <v>46.234806629834253</v>
      </c>
      <c r="X20" s="46">
        <v>45.76142536992387</v>
      </c>
      <c r="Y20" s="46">
        <v>46.979635366156664</v>
      </c>
    </row>
    <row r="21" spans="1:25" ht="16">
      <c r="A21" s="389" t="s">
        <v>109</v>
      </c>
      <c r="B21" s="200" t="s">
        <v>2</v>
      </c>
      <c r="C21" s="201">
        <v>30</v>
      </c>
      <c r="D21" s="202">
        <v>60</v>
      </c>
      <c r="E21" s="202">
        <v>300</v>
      </c>
      <c r="F21" s="202">
        <v>100</v>
      </c>
      <c r="G21" s="202">
        <v>0</v>
      </c>
      <c r="H21" s="202">
        <v>0</v>
      </c>
      <c r="I21" s="202">
        <v>100</v>
      </c>
      <c r="J21" s="203">
        <v>0</v>
      </c>
      <c r="K21" s="286">
        <v>50</v>
      </c>
      <c r="L21" s="287">
        <v>60</v>
      </c>
      <c r="M21" s="287">
        <v>100</v>
      </c>
      <c r="N21" s="287">
        <v>0</v>
      </c>
      <c r="O21" s="288">
        <v>0</v>
      </c>
      <c r="P21" s="267">
        <f>SUM(C21:O21)</f>
        <v>800</v>
      </c>
      <c r="Q21" s="268">
        <f>P21/U21-1</f>
        <v>-0.63963963963963966</v>
      </c>
      <c r="R21" s="269">
        <f>P21/X21-1</f>
        <v>-0.55131800336511505</v>
      </c>
      <c r="S21" s="270">
        <f>P21/Y21-1</f>
        <v>-0.45017182130584188</v>
      </c>
      <c r="T21" s="71"/>
      <c r="U21" s="44">
        <v>2220</v>
      </c>
      <c r="V21" s="45">
        <v>1400</v>
      </c>
      <c r="W21" s="45">
        <v>820</v>
      </c>
      <c r="X21" s="45">
        <v>1783</v>
      </c>
      <c r="Y21" s="45">
        <v>1455</v>
      </c>
    </row>
    <row r="22" spans="1:25" ht="16.5" thickBot="1">
      <c r="A22" s="388"/>
      <c r="B22" s="126" t="s">
        <v>91</v>
      </c>
      <c r="C22" s="127">
        <v>36</v>
      </c>
      <c r="D22" s="128">
        <v>35</v>
      </c>
      <c r="E22" s="128">
        <v>40</v>
      </c>
      <c r="F22" s="128">
        <v>46</v>
      </c>
      <c r="G22" s="128">
        <v>0</v>
      </c>
      <c r="H22" s="128">
        <v>0</v>
      </c>
      <c r="I22" s="128">
        <v>40</v>
      </c>
      <c r="J22" s="130">
        <v>0</v>
      </c>
      <c r="K22" s="289">
        <v>31</v>
      </c>
      <c r="L22" s="290">
        <v>35</v>
      </c>
      <c r="M22" s="290">
        <v>27</v>
      </c>
      <c r="N22" s="290">
        <v>0</v>
      </c>
      <c r="O22" s="291">
        <v>0</v>
      </c>
      <c r="P22" s="271">
        <f>SUMPRODUCT(C21:O21,C22:O22)/P21</f>
        <v>37.662500000000001</v>
      </c>
      <c r="Q22" s="272">
        <f>P22-U22</f>
        <v>-4.1370495495495447</v>
      </c>
      <c r="R22" s="273">
        <f>P22-X22</f>
        <v>-1.7536525518788579</v>
      </c>
      <c r="S22" s="274">
        <f>P22-Y22</f>
        <v>-1.7203178694158083</v>
      </c>
      <c r="T22" s="35"/>
      <c r="U22" s="46">
        <v>41.799549549549546</v>
      </c>
      <c r="V22" s="46">
        <v>41.442857142857143</v>
      </c>
      <c r="W22" s="46">
        <v>42.408536585365852</v>
      </c>
      <c r="X22" s="46">
        <v>39.416152551878859</v>
      </c>
      <c r="Y22" s="46">
        <v>39.38281786941581</v>
      </c>
    </row>
    <row r="23" spans="1:25" ht="16">
      <c r="A23" s="389" t="s">
        <v>78</v>
      </c>
      <c r="B23" s="200" t="s">
        <v>2</v>
      </c>
      <c r="C23" s="201">
        <v>50</v>
      </c>
      <c r="D23" s="202">
        <v>1010</v>
      </c>
      <c r="E23" s="202">
        <v>150</v>
      </c>
      <c r="F23" s="202">
        <v>100</v>
      </c>
      <c r="G23" s="202">
        <v>140</v>
      </c>
      <c r="H23" s="202">
        <v>20</v>
      </c>
      <c r="I23" s="202">
        <v>470</v>
      </c>
      <c r="J23" s="203">
        <v>130</v>
      </c>
      <c r="K23" s="286">
        <v>85</v>
      </c>
      <c r="L23" s="287">
        <v>15</v>
      </c>
      <c r="M23" s="287">
        <v>25</v>
      </c>
      <c r="N23" s="287">
        <v>2380</v>
      </c>
      <c r="O23" s="288">
        <v>75</v>
      </c>
      <c r="P23" s="267">
        <f>SUM(C23:O23)</f>
        <v>4650</v>
      </c>
      <c r="Q23" s="268">
        <f>P23/U23-1</f>
        <v>7.5144508670520249E-2</v>
      </c>
      <c r="R23" s="269">
        <f>P23/X23-1</f>
        <v>-6.6564959049301486E-2</v>
      </c>
      <c r="S23" s="270">
        <f>P23/Y23-1</f>
        <v>5.6026162196534335E-2</v>
      </c>
      <c r="T23" s="71"/>
      <c r="U23" s="44">
        <v>4325</v>
      </c>
      <c r="V23" s="45">
        <v>1670</v>
      </c>
      <c r="W23" s="45">
        <v>2655</v>
      </c>
      <c r="X23" s="45">
        <v>4981.6000000000004</v>
      </c>
      <c r="Y23" s="45">
        <v>4403.3</v>
      </c>
    </row>
    <row r="24" spans="1:25" ht="16.5" thickBot="1">
      <c r="A24" s="388"/>
      <c r="B24" s="126" t="s">
        <v>91</v>
      </c>
      <c r="C24" s="127">
        <v>28</v>
      </c>
      <c r="D24" s="128">
        <v>22</v>
      </c>
      <c r="E24" s="128">
        <v>31</v>
      </c>
      <c r="F24" s="128">
        <v>36</v>
      </c>
      <c r="G24" s="128">
        <v>35</v>
      </c>
      <c r="H24" s="128">
        <v>32</v>
      </c>
      <c r="I24" s="128">
        <v>35</v>
      </c>
      <c r="J24" s="130">
        <v>30</v>
      </c>
      <c r="K24" s="289">
        <v>30</v>
      </c>
      <c r="L24" s="290">
        <v>29</v>
      </c>
      <c r="M24" s="290">
        <v>24</v>
      </c>
      <c r="N24" s="290">
        <v>25</v>
      </c>
      <c r="O24" s="291">
        <v>20</v>
      </c>
      <c r="P24" s="271">
        <f>SUMPRODUCT(C23:O23,C24:O24)/P23</f>
        <v>26.310752688172045</v>
      </c>
      <c r="Q24" s="272"/>
      <c r="R24" s="273"/>
      <c r="S24" s="274"/>
      <c r="T24" s="35"/>
      <c r="U24" s="46">
        <v>27.322080924855491</v>
      </c>
      <c r="V24" s="46">
        <v>27.633532934131736</v>
      </c>
      <c r="W24" s="46">
        <v>27.126177024482111</v>
      </c>
      <c r="X24" s="46">
        <v>31.944194636261443</v>
      </c>
      <c r="Y24" s="46">
        <v>33.138804987168712</v>
      </c>
    </row>
    <row r="25" spans="1:25" ht="16" customHeight="1">
      <c r="A25" s="389" t="s">
        <v>79</v>
      </c>
      <c r="B25" s="200" t="s">
        <v>2</v>
      </c>
      <c r="C25" s="201">
        <v>1300</v>
      </c>
      <c r="D25" s="202">
        <v>23500</v>
      </c>
      <c r="E25" s="202">
        <v>8000</v>
      </c>
      <c r="F25" s="202">
        <v>10300</v>
      </c>
      <c r="G25" s="202">
        <v>7000</v>
      </c>
      <c r="H25" s="202">
        <v>1400</v>
      </c>
      <c r="I25" s="202">
        <v>17180</v>
      </c>
      <c r="J25" s="203">
        <v>6400</v>
      </c>
      <c r="K25" s="286">
        <v>3940</v>
      </c>
      <c r="L25" s="287">
        <v>1830</v>
      </c>
      <c r="M25" s="287">
        <v>2310</v>
      </c>
      <c r="N25" s="287">
        <v>2650</v>
      </c>
      <c r="O25" s="288">
        <v>200</v>
      </c>
      <c r="P25" s="267">
        <f>SUM(C25:O25)</f>
        <v>86010</v>
      </c>
      <c r="Q25" s="268">
        <f>P25/U25-1</f>
        <v>3.9961308264312878E-2</v>
      </c>
      <c r="R25" s="269">
        <f>P25/X25-1</f>
        <v>-5.7579575960116092E-2</v>
      </c>
      <c r="S25" s="270">
        <f>P25/Y25-1</f>
        <v>-8.9291953876941665E-2</v>
      </c>
      <c r="T25" s="71"/>
      <c r="U25" s="44">
        <v>82705</v>
      </c>
      <c r="V25" s="45">
        <v>72670</v>
      </c>
      <c r="W25" s="45">
        <v>10035</v>
      </c>
      <c r="X25" s="45">
        <v>91265</v>
      </c>
      <c r="Y25" s="45">
        <v>94443</v>
      </c>
    </row>
    <row r="26" spans="1:25" ht="16.5" thickBot="1">
      <c r="A26" s="388"/>
      <c r="B26" s="126" t="s">
        <v>91</v>
      </c>
      <c r="C26" s="127">
        <v>50</v>
      </c>
      <c r="D26" s="128">
        <v>50</v>
      </c>
      <c r="E26" s="128">
        <v>55</v>
      </c>
      <c r="F26" s="128">
        <v>60</v>
      </c>
      <c r="G26" s="128">
        <v>44</v>
      </c>
      <c r="H26" s="128">
        <v>49.86</v>
      </c>
      <c r="I26" s="128">
        <v>50</v>
      </c>
      <c r="J26" s="130">
        <v>42</v>
      </c>
      <c r="K26" s="289">
        <v>40</v>
      </c>
      <c r="L26" s="290">
        <v>37</v>
      </c>
      <c r="M26" s="290">
        <v>35</v>
      </c>
      <c r="N26" s="290">
        <v>26</v>
      </c>
      <c r="O26" s="291">
        <v>38</v>
      </c>
      <c r="P26" s="271">
        <f>SUMPRODUCT(C25:O25,C26:O26)/P25</f>
        <v>48.671828857109638</v>
      </c>
      <c r="Q26" s="272">
        <f>P26-U26</f>
        <v>-0.32277848222897632</v>
      </c>
      <c r="R26" s="273">
        <f>P26-X26</f>
        <v>2.6927021382141163</v>
      </c>
      <c r="S26" s="274">
        <f>P26-Y26</f>
        <v>1.2260467451479258</v>
      </c>
      <c r="T26" s="35"/>
      <c r="U26" s="46">
        <v>48.994607339338614</v>
      </c>
      <c r="V26" s="46">
        <v>50.126310719691759</v>
      </c>
      <c r="W26" s="46">
        <v>40.799202790234183</v>
      </c>
      <c r="X26" s="46">
        <v>45.979126718895522</v>
      </c>
      <c r="Y26" s="46">
        <v>47.445782111961712</v>
      </c>
    </row>
    <row r="27" spans="1:25" ht="16" customHeight="1">
      <c r="A27" s="389" t="s">
        <v>80</v>
      </c>
      <c r="B27" s="200" t="s">
        <v>2</v>
      </c>
      <c r="C27" s="201">
        <v>200</v>
      </c>
      <c r="D27" s="202">
        <v>830</v>
      </c>
      <c r="E27" s="202">
        <v>1200</v>
      </c>
      <c r="F27" s="202">
        <v>2000</v>
      </c>
      <c r="G27" s="202">
        <v>580</v>
      </c>
      <c r="H27" s="202">
        <v>80</v>
      </c>
      <c r="I27" s="202">
        <v>500</v>
      </c>
      <c r="J27" s="203">
        <v>400</v>
      </c>
      <c r="K27" s="286">
        <v>330</v>
      </c>
      <c r="L27" s="287">
        <v>125</v>
      </c>
      <c r="M27" s="287">
        <v>180</v>
      </c>
      <c r="N27" s="287">
        <v>615</v>
      </c>
      <c r="O27" s="288">
        <v>95</v>
      </c>
      <c r="P27" s="267">
        <f>SUM(C27:O27)</f>
        <v>7135</v>
      </c>
      <c r="Q27" s="268">
        <f>P27/U27-1</f>
        <v>-0.37739965095986039</v>
      </c>
      <c r="R27" s="269">
        <f>P27/X27-1</f>
        <v>-0.36673471199076946</v>
      </c>
      <c r="S27" s="270">
        <f>P27/Y27-1</f>
        <v>-0.29973500834232991</v>
      </c>
      <c r="T27" s="71"/>
      <c r="U27" s="44">
        <v>11460</v>
      </c>
      <c r="V27" s="45">
        <v>9395</v>
      </c>
      <c r="W27" s="45">
        <v>2065</v>
      </c>
      <c r="X27" s="45">
        <v>11267</v>
      </c>
      <c r="Y27" s="45">
        <v>10189</v>
      </c>
    </row>
    <row r="28" spans="1:25" ht="16.5" thickBot="1">
      <c r="A28" s="388"/>
      <c r="B28" s="126" t="s">
        <v>91</v>
      </c>
      <c r="C28" s="127">
        <v>47</v>
      </c>
      <c r="D28" s="128">
        <v>47</v>
      </c>
      <c r="E28" s="128">
        <v>50</v>
      </c>
      <c r="F28" s="128">
        <v>36</v>
      </c>
      <c r="G28" s="128">
        <v>38</v>
      </c>
      <c r="H28" s="128">
        <v>38</v>
      </c>
      <c r="I28" s="128">
        <v>28</v>
      </c>
      <c r="J28" s="130">
        <v>35</v>
      </c>
      <c r="K28" s="289">
        <v>36</v>
      </c>
      <c r="L28" s="290">
        <v>33</v>
      </c>
      <c r="M28" s="290">
        <v>28</v>
      </c>
      <c r="N28" s="290">
        <v>20</v>
      </c>
      <c r="O28" s="291">
        <v>33</v>
      </c>
      <c r="P28" s="271">
        <f>SUMPRODUCT(C27:O27,C28:O28)/P27</f>
        <v>37.837421163279608</v>
      </c>
      <c r="Q28" s="272">
        <f>P28-U28</f>
        <v>0.79373878980666035</v>
      </c>
      <c r="R28" s="273">
        <f>P28-X28</f>
        <v>2.3883042732467672</v>
      </c>
      <c r="S28" s="274">
        <f>P28-Y28</f>
        <v>0.81081403794836149</v>
      </c>
      <c r="T28" s="35"/>
      <c r="U28" s="46">
        <v>37.043682373472947</v>
      </c>
      <c r="V28" s="46">
        <v>37.649877594465138</v>
      </c>
      <c r="W28" s="46">
        <v>34.285714285714285</v>
      </c>
      <c r="X28" s="46">
        <v>35.44911689003284</v>
      </c>
      <c r="Y28" s="46">
        <v>37.026607125331246</v>
      </c>
    </row>
    <row r="29" spans="1:25" ht="16">
      <c r="A29" s="389" t="s">
        <v>110</v>
      </c>
      <c r="B29" s="200" t="s">
        <v>2</v>
      </c>
      <c r="C29" s="201">
        <v>130</v>
      </c>
      <c r="D29" s="202">
        <v>500</v>
      </c>
      <c r="E29" s="202">
        <v>600</v>
      </c>
      <c r="F29" s="202">
        <v>1600</v>
      </c>
      <c r="G29" s="202">
        <v>380</v>
      </c>
      <c r="H29" s="202">
        <v>215</v>
      </c>
      <c r="I29" s="202">
        <v>700</v>
      </c>
      <c r="J29" s="203">
        <v>300</v>
      </c>
      <c r="K29" s="286">
        <v>230</v>
      </c>
      <c r="L29" s="287">
        <v>50</v>
      </c>
      <c r="M29" s="287">
        <v>95</v>
      </c>
      <c r="N29" s="287">
        <v>30</v>
      </c>
      <c r="O29" s="288">
        <v>5</v>
      </c>
      <c r="P29" s="267">
        <f>SUM(C29:O29)</f>
        <v>4835</v>
      </c>
      <c r="Q29" s="268">
        <f>P29/U29-1</f>
        <v>4.1536863966771254E-3</v>
      </c>
      <c r="R29" s="269">
        <f>P29/X29-1</f>
        <v>7.7115464776991161E-3</v>
      </c>
      <c r="S29" s="270">
        <f>P29/Y29-1</f>
        <v>-4.0484223060130997E-2</v>
      </c>
      <c r="T29" s="71"/>
      <c r="U29" s="44">
        <v>4815</v>
      </c>
      <c r="V29" s="45">
        <v>4040</v>
      </c>
      <c r="W29" s="45">
        <v>775</v>
      </c>
      <c r="X29" s="45">
        <v>4798</v>
      </c>
      <c r="Y29" s="45">
        <v>5039</v>
      </c>
    </row>
    <row r="30" spans="1:25" ht="16.5" thickBot="1">
      <c r="A30" s="388"/>
      <c r="B30" s="126" t="s">
        <v>91</v>
      </c>
      <c r="C30" s="127">
        <v>29</v>
      </c>
      <c r="D30" s="128">
        <v>27</v>
      </c>
      <c r="E30" s="128">
        <v>28</v>
      </c>
      <c r="F30" s="128">
        <v>32</v>
      </c>
      <c r="G30" s="128">
        <v>27</v>
      </c>
      <c r="H30" s="128">
        <v>30</v>
      </c>
      <c r="I30" s="128">
        <v>31</v>
      </c>
      <c r="J30" s="130">
        <v>34</v>
      </c>
      <c r="K30" s="289">
        <v>36</v>
      </c>
      <c r="L30" s="290">
        <v>22</v>
      </c>
      <c r="M30" s="290">
        <v>21</v>
      </c>
      <c r="N30" s="290">
        <v>17</v>
      </c>
      <c r="O30" s="291">
        <v>25</v>
      </c>
      <c r="P30" s="271">
        <f>SUMPRODUCT(C29:O29,C30:O30)/P29</f>
        <v>30.173733195449845</v>
      </c>
      <c r="Q30" s="272">
        <f>P30-U30</f>
        <v>0.98071138859626217</v>
      </c>
      <c r="R30" s="273">
        <f>P30-X30</f>
        <v>0.38177821420766378</v>
      </c>
      <c r="S30" s="274">
        <f>P30-Y30</f>
        <v>-0.96952935664382167</v>
      </c>
      <c r="T30" s="35"/>
      <c r="U30" s="46">
        <v>29.193021806853583</v>
      </c>
      <c r="V30" s="46">
        <v>28.497376237623762</v>
      </c>
      <c r="W30" s="46">
        <v>32.819354838709678</v>
      </c>
      <c r="X30" s="46">
        <v>29.791954981242181</v>
      </c>
      <c r="Y30" s="46">
        <v>31.143262552093667</v>
      </c>
    </row>
    <row r="31" spans="1:25" ht="16">
      <c r="A31" s="389" t="s">
        <v>125</v>
      </c>
      <c r="B31" s="200" t="s">
        <v>2</v>
      </c>
      <c r="C31" s="201">
        <v>0</v>
      </c>
      <c r="D31" s="202">
        <v>450</v>
      </c>
      <c r="E31" s="202">
        <v>10</v>
      </c>
      <c r="F31" s="202">
        <v>600</v>
      </c>
      <c r="G31" s="202">
        <v>130</v>
      </c>
      <c r="H31" s="202">
        <v>20</v>
      </c>
      <c r="I31" s="202">
        <v>150</v>
      </c>
      <c r="J31" s="203">
        <v>20</v>
      </c>
      <c r="K31" s="286">
        <v>30</v>
      </c>
      <c r="L31" s="287">
        <v>20</v>
      </c>
      <c r="M31" s="287">
        <v>45</v>
      </c>
      <c r="N31" s="287">
        <v>1100</v>
      </c>
      <c r="O31" s="288">
        <v>15</v>
      </c>
      <c r="P31" s="267">
        <f>SUM(C31:O31)</f>
        <v>2590</v>
      </c>
      <c r="Q31" s="268">
        <f>P31/U31-1</f>
        <v>-0.32464146023468055</v>
      </c>
      <c r="R31" s="269">
        <f>P31/X31-1</f>
        <v>-0.3716642406598738</v>
      </c>
      <c r="S31" s="270">
        <f>P31/Y31-1</f>
        <v>-0.38296605122096483</v>
      </c>
      <c r="T31" s="71"/>
      <c r="U31" s="44">
        <v>3835</v>
      </c>
      <c r="V31" s="45">
        <v>2440</v>
      </c>
      <c r="W31" s="45">
        <v>1395</v>
      </c>
      <c r="X31" s="45">
        <v>4122</v>
      </c>
      <c r="Y31" s="45">
        <v>4197.5</v>
      </c>
    </row>
    <row r="32" spans="1:25" ht="16.5" thickBot="1">
      <c r="A32" s="388"/>
      <c r="B32" s="126" t="s">
        <v>91</v>
      </c>
      <c r="C32" s="127">
        <v>0</v>
      </c>
      <c r="D32" s="128">
        <v>22</v>
      </c>
      <c r="E32" s="128">
        <v>24</v>
      </c>
      <c r="F32" s="128">
        <v>27</v>
      </c>
      <c r="G32" s="128">
        <v>23</v>
      </c>
      <c r="H32" s="128">
        <v>30</v>
      </c>
      <c r="I32" s="128">
        <v>28</v>
      </c>
      <c r="J32" s="130">
        <v>30</v>
      </c>
      <c r="K32" s="289">
        <v>30</v>
      </c>
      <c r="L32" s="290">
        <v>20</v>
      </c>
      <c r="M32" s="290">
        <v>19</v>
      </c>
      <c r="N32" s="290">
        <v>23</v>
      </c>
      <c r="O32" s="291">
        <v>17</v>
      </c>
      <c r="P32" s="271">
        <f>SUMPRODUCT(C31:O31,C32:O32)/P31</f>
        <v>24.108108108108109</v>
      </c>
      <c r="Q32" s="272">
        <f>P32-U32</f>
        <v>-1.5192712921526486</v>
      </c>
      <c r="R32" s="273">
        <f>P32-X32</f>
        <v>-2.8419646720956742</v>
      </c>
      <c r="S32" s="274">
        <f>P32-Y32</f>
        <v>-4.9101408496048151</v>
      </c>
      <c r="T32" s="35"/>
      <c r="U32" s="46">
        <v>25.627379400260757</v>
      </c>
      <c r="V32" s="46">
        <v>25.119262295081967</v>
      </c>
      <c r="W32" s="46">
        <v>26.516129032258064</v>
      </c>
      <c r="X32" s="46">
        <v>26.950072780203783</v>
      </c>
      <c r="Y32" s="46">
        <v>29.018248957712924</v>
      </c>
    </row>
    <row r="33" spans="1:27" ht="16">
      <c r="A33" s="389" t="s">
        <v>81</v>
      </c>
      <c r="B33" s="200" t="s">
        <v>2</v>
      </c>
      <c r="C33" s="201">
        <v>800</v>
      </c>
      <c r="D33" s="202">
        <v>8300</v>
      </c>
      <c r="E33" s="202">
        <v>2400</v>
      </c>
      <c r="F33" s="202">
        <v>5000</v>
      </c>
      <c r="G33" s="202">
        <v>2000</v>
      </c>
      <c r="H33" s="202">
        <v>2450</v>
      </c>
      <c r="I33" s="202">
        <v>6500</v>
      </c>
      <c r="J33" s="203">
        <v>2000</v>
      </c>
      <c r="K33" s="286">
        <v>640</v>
      </c>
      <c r="L33" s="287">
        <v>180</v>
      </c>
      <c r="M33" s="287">
        <v>300</v>
      </c>
      <c r="N33" s="287">
        <v>4260</v>
      </c>
      <c r="O33" s="288">
        <v>210</v>
      </c>
      <c r="P33" s="267">
        <f>SUM(C33:O33)</f>
        <v>35040</v>
      </c>
      <c r="Q33" s="268">
        <f>P33/U33-1</f>
        <v>4.0380047505938155E-2</v>
      </c>
      <c r="R33" s="269">
        <f>P33/X33-1</f>
        <v>5.675854997285712E-2</v>
      </c>
      <c r="S33" s="270">
        <f>P33/Y33-1</f>
        <v>2.7957872502713643E-2</v>
      </c>
      <c r="T33" s="71"/>
      <c r="U33" s="44">
        <v>33680</v>
      </c>
      <c r="V33" s="45">
        <v>28315</v>
      </c>
      <c r="W33" s="45">
        <v>5365</v>
      </c>
      <c r="X33" s="45">
        <v>33158</v>
      </c>
      <c r="Y33" s="45">
        <v>34087</v>
      </c>
    </row>
    <row r="34" spans="1:27" ht="16.5" thickBot="1">
      <c r="A34" s="390"/>
      <c r="B34" s="131" t="s">
        <v>91</v>
      </c>
      <c r="C34" s="127">
        <v>47</v>
      </c>
      <c r="D34" s="128">
        <v>43</v>
      </c>
      <c r="E34" s="128">
        <v>57</v>
      </c>
      <c r="F34" s="128">
        <v>55</v>
      </c>
      <c r="G34" s="128">
        <v>40</v>
      </c>
      <c r="H34" s="128">
        <v>42</v>
      </c>
      <c r="I34" s="128">
        <v>43</v>
      </c>
      <c r="J34" s="130">
        <v>39</v>
      </c>
      <c r="K34" s="289">
        <v>33</v>
      </c>
      <c r="L34" s="290">
        <v>38</v>
      </c>
      <c r="M34" s="290">
        <v>23</v>
      </c>
      <c r="N34" s="290">
        <v>27</v>
      </c>
      <c r="O34" s="291">
        <v>30</v>
      </c>
      <c r="P34" s="271">
        <f>SUMPRODUCT(C33:O33,C34:O34)/P33</f>
        <v>42.890410958904113</v>
      </c>
      <c r="Q34" s="272">
        <f>P34-U34</f>
        <v>1.4190629779064849</v>
      </c>
      <c r="R34" s="273">
        <f>P34-X34</f>
        <v>3.2023296512257247</v>
      </c>
      <c r="S34" s="274">
        <f>P34-Y34</f>
        <v>2.2654600978720509</v>
      </c>
      <c r="U34" s="46">
        <v>41.471347980997628</v>
      </c>
      <c r="V34" s="46">
        <v>43.139325445876743</v>
      </c>
      <c r="W34" s="46">
        <v>32.668219944082011</v>
      </c>
      <c r="X34" s="46">
        <v>39.688081307678388</v>
      </c>
      <c r="Y34" s="46">
        <v>40.624950861032062</v>
      </c>
    </row>
    <row r="35" spans="1:27" ht="16.5" thickBot="1">
      <c r="A35" s="96" t="s">
        <v>92</v>
      </c>
      <c r="B35" s="113" t="s">
        <v>2</v>
      </c>
      <c r="C35" s="116">
        <f>SUM(C15,C17,C33,C31,C27,C25,C23,C19,C21,C29)</f>
        <v>11220</v>
      </c>
      <c r="D35" s="110">
        <f t="shared" ref="D35:E35" si="0">SUM(D15,D17,D33,D31,D27,D25,D23,D19,D21)</f>
        <v>51730</v>
      </c>
      <c r="E35" s="110">
        <f t="shared" si="0"/>
        <v>89110</v>
      </c>
      <c r="F35" s="110">
        <f t="shared" ref="F35:P35" si="1">SUM(F15,F17,F33,F31,F27,F25,F23,F19,F21,F29)</f>
        <v>113100</v>
      </c>
      <c r="G35" s="110">
        <f t="shared" si="1"/>
        <v>18175</v>
      </c>
      <c r="H35" s="110">
        <f t="shared" si="1"/>
        <v>8185</v>
      </c>
      <c r="I35" s="110">
        <f t="shared" si="1"/>
        <v>76360</v>
      </c>
      <c r="J35" s="117">
        <f t="shared" si="1"/>
        <v>44410</v>
      </c>
      <c r="K35" s="295">
        <f t="shared" si="1"/>
        <v>31180</v>
      </c>
      <c r="L35" s="296">
        <f t="shared" si="1"/>
        <v>11720</v>
      </c>
      <c r="M35" s="296">
        <f t="shared" si="1"/>
        <v>11115</v>
      </c>
      <c r="N35" s="296">
        <f t="shared" si="1"/>
        <v>13325</v>
      </c>
      <c r="O35" s="297">
        <f t="shared" si="1"/>
        <v>1025</v>
      </c>
      <c r="P35" s="260">
        <f t="shared" si="1"/>
        <v>481755</v>
      </c>
      <c r="Q35" s="261">
        <f>P35/U35-1</f>
        <v>2.391047916600253E-2</v>
      </c>
      <c r="R35" s="261">
        <f>P35/X35-1</f>
        <v>-7.0322206713236968E-3</v>
      </c>
      <c r="S35" s="262">
        <f>P35/Y35-1</f>
        <v>-6.0417226981143601E-2</v>
      </c>
      <c r="U35" s="93">
        <f>SUM(U33,U31,U27,U25,U23,U19,U21,U15,U17,U29)</f>
        <v>470505</v>
      </c>
      <c r="V35" s="94">
        <f>SUM(V33,V31,V27,V25,V23,V19,V21,V15,V17,V29)</f>
        <v>402895</v>
      </c>
      <c r="W35" s="94">
        <f>SUM(W33,W31,W27,W25,W23,W19,W21,W15,W17,W29)</f>
        <v>67610</v>
      </c>
      <c r="X35" s="94">
        <f>SUM(X33,X31,X27,X25,X23,X19,X21,X15,X17,X29)</f>
        <v>485166.8</v>
      </c>
      <c r="Y35" s="94">
        <f>SUM(Y33,Y31,Y27,Y25,Y23,Y19,Y21,Y15,Y17,Y29)</f>
        <v>512732.9</v>
      </c>
    </row>
    <row r="36" spans="1:27" ht="16">
      <c r="A36" s="387" t="s">
        <v>82</v>
      </c>
      <c r="B36" s="207" t="s">
        <v>2</v>
      </c>
      <c r="C36" s="197">
        <v>2145</v>
      </c>
      <c r="D36" s="198">
        <v>445</v>
      </c>
      <c r="E36" s="198">
        <v>10870</v>
      </c>
      <c r="F36" s="198">
        <v>21620</v>
      </c>
      <c r="G36" s="198">
        <v>1070</v>
      </c>
      <c r="H36" s="198">
        <v>13070</v>
      </c>
      <c r="I36" s="198">
        <v>4750</v>
      </c>
      <c r="J36" s="199">
        <v>9570</v>
      </c>
      <c r="K36" s="298">
        <v>305</v>
      </c>
      <c r="L36" s="299">
        <v>215</v>
      </c>
      <c r="M36" s="299">
        <v>20</v>
      </c>
      <c r="N36" s="299">
        <v>5</v>
      </c>
      <c r="O36" s="300">
        <v>20</v>
      </c>
      <c r="P36" s="252"/>
      <c r="Q36" s="253">
        <f>P36/U36-1</f>
        <v>-1</v>
      </c>
      <c r="R36" s="254">
        <f>P36/X36-1</f>
        <v>-1</v>
      </c>
      <c r="S36" s="255">
        <f>P36/Y36-1</f>
        <v>-1</v>
      </c>
      <c r="T36" s="81"/>
      <c r="U36" s="44">
        <v>87438</v>
      </c>
      <c r="V36" s="45">
        <v>86840</v>
      </c>
      <c r="W36" s="45">
        <v>598</v>
      </c>
      <c r="X36" s="45">
        <v>75399</v>
      </c>
      <c r="Y36" s="45">
        <v>80954.7</v>
      </c>
    </row>
    <row r="37" spans="1:27" ht="16.5" thickBot="1">
      <c r="A37" s="388"/>
      <c r="B37" s="126" t="s">
        <v>91</v>
      </c>
      <c r="C37" s="114"/>
      <c r="D37" s="109"/>
      <c r="E37" s="109"/>
      <c r="F37" s="109"/>
      <c r="G37" s="109"/>
      <c r="H37" s="109"/>
      <c r="I37" s="109"/>
      <c r="J37" s="115"/>
      <c r="K37" s="120"/>
      <c r="L37" s="112"/>
      <c r="M37" s="112"/>
      <c r="N37" s="112"/>
      <c r="O37" s="121"/>
      <c r="P37" s="256"/>
      <c r="Q37" s="257"/>
      <c r="R37" s="258"/>
      <c r="S37" s="259"/>
      <c r="T37" s="82"/>
      <c r="U37" s="46">
        <v>105.84783961206799</v>
      </c>
      <c r="V37" s="46">
        <v>106.09819668355597</v>
      </c>
      <c r="W37" s="46">
        <v>69.491638795986617</v>
      </c>
      <c r="X37" s="46">
        <v>108.02983328691361</v>
      </c>
      <c r="Y37" s="46">
        <v>105.0678132338209</v>
      </c>
      <c r="Z37" s="82"/>
      <c r="AA37" s="65"/>
    </row>
    <row r="38" spans="1:27" ht="16">
      <c r="A38" s="389" t="s">
        <v>83</v>
      </c>
      <c r="B38" s="200" t="s">
        <v>2</v>
      </c>
      <c r="C38" s="201">
        <v>1395</v>
      </c>
      <c r="D38" s="202">
        <v>645</v>
      </c>
      <c r="E38" s="202">
        <v>10130</v>
      </c>
      <c r="F38" s="202">
        <v>9280</v>
      </c>
      <c r="G38" s="202">
        <v>830</v>
      </c>
      <c r="H38" s="202">
        <v>10380</v>
      </c>
      <c r="I38" s="202">
        <v>3940</v>
      </c>
      <c r="J38" s="203">
        <v>3630</v>
      </c>
      <c r="K38" s="286">
        <v>240</v>
      </c>
      <c r="L38" s="287">
        <v>80</v>
      </c>
      <c r="M38" s="287">
        <v>15</v>
      </c>
      <c r="N38" s="287">
        <v>0</v>
      </c>
      <c r="O38" s="288">
        <v>0</v>
      </c>
      <c r="P38" s="267"/>
      <c r="Q38" s="268">
        <f>P38/U38-1</f>
        <v>-1</v>
      </c>
      <c r="R38" s="269">
        <f>P38/X38-1</f>
        <v>-1</v>
      </c>
      <c r="S38" s="270">
        <f>P38/Y38-1</f>
        <v>-1</v>
      </c>
      <c r="T38" s="71"/>
      <c r="U38" s="44">
        <v>52370</v>
      </c>
      <c r="V38" s="45">
        <v>51725</v>
      </c>
      <c r="W38" s="45">
        <v>645</v>
      </c>
      <c r="X38" s="45">
        <v>48325.599999999999</v>
      </c>
      <c r="Y38" s="45">
        <v>48603.7</v>
      </c>
      <c r="AA38" s="65"/>
    </row>
    <row r="39" spans="1:27" ht="16.5" thickBot="1">
      <c r="A39" s="388"/>
      <c r="B39" s="126" t="s">
        <v>91</v>
      </c>
      <c r="C39" s="114"/>
      <c r="D39" s="109"/>
      <c r="E39" s="109"/>
      <c r="F39" s="109"/>
      <c r="G39" s="109"/>
      <c r="H39" s="109"/>
      <c r="I39" s="109"/>
      <c r="J39" s="115"/>
      <c r="K39" s="120"/>
      <c r="L39" s="112"/>
      <c r="M39" s="112"/>
      <c r="N39" s="112"/>
      <c r="O39" s="121"/>
      <c r="P39" s="256"/>
      <c r="Q39" s="257"/>
      <c r="R39" s="258"/>
      <c r="S39" s="259"/>
      <c r="T39" s="71"/>
      <c r="U39" s="46">
        <v>50.58619438609891</v>
      </c>
      <c r="V39" s="46">
        <v>50.897999033349443</v>
      </c>
      <c r="W39" s="46">
        <v>25.581395348837209</v>
      </c>
      <c r="X39" s="46">
        <v>70.431303491317223</v>
      </c>
      <c r="Y39" s="46">
        <v>70.829475945246969</v>
      </c>
    </row>
    <row r="40" spans="1:27" ht="16">
      <c r="A40" s="389" t="s">
        <v>84</v>
      </c>
      <c r="B40" s="200" t="s">
        <v>2</v>
      </c>
      <c r="C40" s="201">
        <v>2960</v>
      </c>
      <c r="D40" s="202">
        <v>285</v>
      </c>
      <c r="E40" s="202">
        <v>1500</v>
      </c>
      <c r="F40" s="202">
        <v>4800</v>
      </c>
      <c r="G40" s="202">
        <v>700</v>
      </c>
      <c r="H40" s="202">
        <v>150</v>
      </c>
      <c r="I40" s="202">
        <v>1400</v>
      </c>
      <c r="J40" s="203">
        <v>3300</v>
      </c>
      <c r="K40" s="286">
        <v>1515</v>
      </c>
      <c r="L40" s="287">
        <v>15</v>
      </c>
      <c r="M40" s="287">
        <v>300</v>
      </c>
      <c r="N40" s="287">
        <v>0</v>
      </c>
      <c r="O40" s="288">
        <v>0</v>
      </c>
      <c r="P40" s="267"/>
      <c r="Q40" s="268">
        <f>P40/U40-1</f>
        <v>-1</v>
      </c>
      <c r="R40" s="269">
        <f>P40/X40-1</f>
        <v>-1</v>
      </c>
      <c r="S40" s="270">
        <f>P40/Y40-1</f>
        <v>-1</v>
      </c>
      <c r="T40" s="71"/>
      <c r="U40" s="44">
        <v>16852</v>
      </c>
      <c r="V40" s="45">
        <v>14940</v>
      </c>
      <c r="W40" s="45">
        <v>1912</v>
      </c>
      <c r="X40" s="45">
        <v>21798.400000000001</v>
      </c>
      <c r="Y40" s="45">
        <v>20442.7</v>
      </c>
    </row>
    <row r="41" spans="1:27" ht="16.5" thickBot="1">
      <c r="A41" s="390"/>
      <c r="B41" s="126" t="s">
        <v>91</v>
      </c>
      <c r="C41" s="114"/>
      <c r="D41" s="109"/>
      <c r="E41" s="109"/>
      <c r="F41" s="109"/>
      <c r="G41" s="109"/>
      <c r="H41" s="109"/>
      <c r="I41" s="109"/>
      <c r="J41" s="115"/>
      <c r="K41" s="120"/>
      <c r="L41" s="112"/>
      <c r="M41" s="112"/>
      <c r="N41" s="112"/>
      <c r="O41" s="121"/>
      <c r="P41" s="256"/>
      <c r="Q41" s="257"/>
      <c r="R41" s="258"/>
      <c r="S41" s="259"/>
      <c r="U41" s="46">
        <v>34.756290054592924</v>
      </c>
      <c r="V41" s="46">
        <v>33.869477911646584</v>
      </c>
      <c r="W41" s="46">
        <v>41.685669456066947</v>
      </c>
      <c r="X41" s="46">
        <v>33.295544627128592</v>
      </c>
      <c r="Y41" s="46">
        <v>33.513043776017845</v>
      </c>
    </row>
    <row r="42" spans="1:27" ht="16.5" thickBot="1">
      <c r="A42" s="96" t="s">
        <v>93</v>
      </c>
      <c r="B42" s="113" t="s">
        <v>2</v>
      </c>
      <c r="C42" s="118">
        <f>C36+C38+C40</f>
        <v>6500</v>
      </c>
      <c r="D42" s="111">
        <f t="shared" ref="D42:O42" si="2">D36+D38+D40</f>
        <v>1375</v>
      </c>
      <c r="E42" s="111">
        <f t="shared" si="2"/>
        <v>22500</v>
      </c>
      <c r="F42" s="111">
        <f t="shared" si="2"/>
        <v>35700</v>
      </c>
      <c r="G42" s="111">
        <f t="shared" si="2"/>
        <v>2600</v>
      </c>
      <c r="H42" s="111">
        <f t="shared" si="2"/>
        <v>23600</v>
      </c>
      <c r="I42" s="111">
        <f t="shared" si="2"/>
        <v>10090</v>
      </c>
      <c r="J42" s="119">
        <f t="shared" si="2"/>
        <v>16500</v>
      </c>
      <c r="K42" s="301">
        <f t="shared" si="2"/>
        <v>2060</v>
      </c>
      <c r="L42" s="302">
        <f t="shared" si="2"/>
        <v>310</v>
      </c>
      <c r="M42" s="302">
        <f>M36+M38+M40</f>
        <v>335</v>
      </c>
      <c r="N42" s="302">
        <f t="shared" si="2"/>
        <v>5</v>
      </c>
      <c r="O42" s="303">
        <f t="shared" si="2"/>
        <v>20</v>
      </c>
      <c r="P42" s="263">
        <f>SUM(C42:O42)</f>
        <v>121595</v>
      </c>
      <c r="Q42" s="264">
        <f>P42/U42-1</f>
        <v>-0.22382867356057701</v>
      </c>
      <c r="R42" s="264">
        <f>P42/X42-1</f>
        <v>-0.16442761625310087</v>
      </c>
      <c r="S42" s="265">
        <f>P42/Y42-1</f>
        <v>-0.18937261126751725</v>
      </c>
      <c r="U42" s="94">
        <f>U40+U38+U36</f>
        <v>156660</v>
      </c>
      <c r="V42" s="94">
        <f>V40+V38+V36</f>
        <v>153505</v>
      </c>
      <c r="W42" s="94">
        <f>W40+W38+W36</f>
        <v>3155</v>
      </c>
      <c r="X42" s="94">
        <f>X40+X38+X36</f>
        <v>145523</v>
      </c>
      <c r="Y42" s="94">
        <f>Y40+Y38+Y36</f>
        <v>150001.09999999998</v>
      </c>
    </row>
    <row r="43" spans="1:27" ht="16">
      <c r="A43" s="387" t="s">
        <v>85</v>
      </c>
      <c r="B43" s="207" t="s">
        <v>2</v>
      </c>
      <c r="C43" s="197">
        <v>400</v>
      </c>
      <c r="D43" s="198">
        <v>50</v>
      </c>
      <c r="E43" s="198">
        <v>2700</v>
      </c>
      <c r="F43" s="198">
        <v>2000</v>
      </c>
      <c r="G43" s="198">
        <v>500</v>
      </c>
      <c r="H43" s="198">
        <v>100</v>
      </c>
      <c r="I43" s="198">
        <v>1700</v>
      </c>
      <c r="J43" s="199">
        <v>2000</v>
      </c>
      <c r="K43" s="298">
        <v>830</v>
      </c>
      <c r="L43" s="299">
        <v>290</v>
      </c>
      <c r="M43" s="299">
        <v>240</v>
      </c>
      <c r="N43" s="299">
        <v>0</v>
      </c>
      <c r="O43" s="300">
        <v>2</v>
      </c>
      <c r="P43" s="252"/>
      <c r="Q43" s="253">
        <f>P43/U43-1</f>
        <v>-1</v>
      </c>
      <c r="R43" s="254">
        <f>P43/X43-1</f>
        <v>-1</v>
      </c>
      <c r="S43" s="255">
        <f>P43/Y43-1</f>
        <v>-1</v>
      </c>
      <c r="U43" s="44">
        <v>20151</v>
      </c>
      <c r="V43" s="45">
        <v>17800</v>
      </c>
      <c r="W43" s="45">
        <v>2351</v>
      </c>
      <c r="X43" s="45">
        <v>23574.400000000001</v>
      </c>
      <c r="Y43" s="45">
        <v>22474.7</v>
      </c>
    </row>
    <row r="44" spans="1:27" ht="16.5" thickBot="1">
      <c r="A44" s="390"/>
      <c r="B44" s="131" t="s">
        <v>91</v>
      </c>
      <c r="C44" s="114"/>
      <c r="D44" s="109"/>
      <c r="E44" s="109"/>
      <c r="F44" s="109"/>
      <c r="G44" s="109"/>
      <c r="H44" s="109"/>
      <c r="I44" s="109"/>
      <c r="J44" s="115"/>
      <c r="K44" s="120"/>
      <c r="L44" s="112"/>
      <c r="M44" s="112"/>
      <c r="N44" s="112"/>
      <c r="O44" s="121"/>
      <c r="P44" s="256"/>
      <c r="Q44" s="257"/>
      <c r="R44" s="258"/>
      <c r="S44" s="259"/>
      <c r="T44" s="65"/>
      <c r="U44" s="46">
        <v>38.264800754305</v>
      </c>
      <c r="V44" s="46">
        <v>38.427247191011233</v>
      </c>
      <c r="W44" s="46">
        <v>37.034878774989366</v>
      </c>
      <c r="X44" s="46">
        <v>46.267646260350205</v>
      </c>
      <c r="Y44" s="46">
        <v>48.653388031875842</v>
      </c>
      <c r="Z44" s="65"/>
    </row>
    <row r="45" spans="1:27" ht="16.5" thickBot="1">
      <c r="A45" s="96" t="s">
        <v>120</v>
      </c>
      <c r="B45" s="113" t="s">
        <v>2</v>
      </c>
      <c r="C45" s="118">
        <f>C42+C35+C43</f>
        <v>18120</v>
      </c>
      <c r="D45" s="111">
        <f t="shared" ref="D45:N45" si="3">D42+D35+D43</f>
        <v>53155</v>
      </c>
      <c r="E45" s="111">
        <f t="shared" si="3"/>
        <v>114310</v>
      </c>
      <c r="F45" s="111">
        <f t="shared" si="3"/>
        <v>150800</v>
      </c>
      <c r="G45" s="111">
        <f t="shared" si="3"/>
        <v>21275</v>
      </c>
      <c r="H45" s="111">
        <f t="shared" si="3"/>
        <v>31885</v>
      </c>
      <c r="I45" s="111">
        <f t="shared" si="3"/>
        <v>88150</v>
      </c>
      <c r="J45" s="119">
        <f t="shared" si="3"/>
        <v>62910</v>
      </c>
      <c r="K45" s="301">
        <f t="shared" si="3"/>
        <v>34070</v>
      </c>
      <c r="L45" s="302">
        <f t="shared" si="3"/>
        <v>12320</v>
      </c>
      <c r="M45" s="302">
        <f t="shared" si="3"/>
        <v>11690</v>
      </c>
      <c r="N45" s="302">
        <f t="shared" si="3"/>
        <v>13330</v>
      </c>
      <c r="O45" s="303">
        <f>O42+O35+O43</f>
        <v>1047</v>
      </c>
      <c r="P45" s="263">
        <f>SUM(C45:O45)</f>
        <v>613062</v>
      </c>
      <c r="Q45" s="264">
        <f>P45/U45-1</f>
        <v>-5.2916967910572321E-2</v>
      </c>
      <c r="R45" s="264">
        <f>P45/X45-1</f>
        <v>-6.2974865505402988E-2</v>
      </c>
      <c r="S45" s="265">
        <f>P45/Y45-1</f>
        <v>-0.10529157029092007</v>
      </c>
      <c r="U45" s="334">
        <f>U42+U35+U43</f>
        <v>647316</v>
      </c>
      <c r="V45" s="94">
        <f>V42+V35+V43</f>
        <v>574200</v>
      </c>
      <c r="W45" s="94">
        <f>W42+W35+W43</f>
        <v>73116</v>
      </c>
      <c r="X45" s="94">
        <f>X42+X35+X43</f>
        <v>654264.20000000007</v>
      </c>
      <c r="Y45" s="94">
        <f>Y42+Y35+Y43</f>
        <v>685208.7</v>
      </c>
    </row>
    <row r="46" spans="1:27" ht="16">
      <c r="A46" s="387" t="s">
        <v>111</v>
      </c>
      <c r="B46" s="207" t="s">
        <v>2</v>
      </c>
      <c r="C46" s="197"/>
      <c r="D46" s="198"/>
      <c r="E46" s="198"/>
      <c r="F46" s="198"/>
      <c r="G46" s="198"/>
      <c r="H46" s="198"/>
      <c r="I46" s="198"/>
      <c r="J46" s="199"/>
      <c r="K46" s="298"/>
      <c r="L46" s="299"/>
      <c r="M46" s="299"/>
      <c r="N46" s="299"/>
      <c r="O46" s="300"/>
      <c r="P46" s="252">
        <f>SUM(C46:O46)</f>
        <v>0</v>
      </c>
      <c r="Q46" s="253">
        <f>P46/U46-1</f>
        <v>-1</v>
      </c>
      <c r="R46" s="254">
        <f>P46/X46-1</f>
        <v>-1</v>
      </c>
      <c r="S46" s="255">
        <f>P46/Y46-1</f>
        <v>-1</v>
      </c>
      <c r="U46" s="44">
        <v>2920</v>
      </c>
      <c r="V46" s="45">
        <v>0</v>
      </c>
      <c r="W46" s="45">
        <v>2920</v>
      </c>
      <c r="X46" s="45">
        <v>2295</v>
      </c>
      <c r="Y46" s="45">
        <v>2657.5</v>
      </c>
      <c r="Z46" s="31"/>
    </row>
    <row r="47" spans="1:27" ht="16.5" thickBot="1">
      <c r="A47" s="388"/>
      <c r="B47" s="126" t="s">
        <v>91</v>
      </c>
      <c r="C47" s="114"/>
      <c r="D47" s="109"/>
      <c r="E47" s="109"/>
      <c r="F47" s="109"/>
      <c r="G47" s="109"/>
      <c r="H47" s="109"/>
      <c r="I47" s="109"/>
      <c r="J47" s="115"/>
      <c r="K47" s="120"/>
      <c r="L47" s="112"/>
      <c r="M47" s="112"/>
      <c r="N47" s="112"/>
      <c r="O47" s="121"/>
      <c r="P47" s="256"/>
      <c r="Q47" s="257"/>
      <c r="R47" s="258"/>
      <c r="S47" s="259"/>
      <c r="U47" s="46">
        <v>59.102739726027394</v>
      </c>
      <c r="V47" s="46"/>
      <c r="W47" s="46">
        <v>59.102739726027394</v>
      </c>
      <c r="X47" s="46">
        <v>58.638779956427015</v>
      </c>
      <c r="Y47" s="46">
        <v>56.942991533396047</v>
      </c>
      <c r="Z47" s="31"/>
    </row>
    <row r="48" spans="1:27" ht="16">
      <c r="A48" s="389" t="s">
        <v>134</v>
      </c>
      <c r="B48" s="200" t="s">
        <v>2</v>
      </c>
      <c r="C48" s="201">
        <v>1700</v>
      </c>
      <c r="D48" s="202">
        <v>2500</v>
      </c>
      <c r="E48" s="202">
        <v>13000</v>
      </c>
      <c r="F48" s="202">
        <v>10500</v>
      </c>
      <c r="G48" s="202">
        <v>700</v>
      </c>
      <c r="H48" s="202">
        <v>1100</v>
      </c>
      <c r="I48" s="202">
        <v>9000</v>
      </c>
      <c r="J48" s="203">
        <v>4000</v>
      </c>
      <c r="K48" s="286">
        <v>2210</v>
      </c>
      <c r="L48" s="287">
        <v>945</v>
      </c>
      <c r="M48" s="287">
        <v>235</v>
      </c>
      <c r="N48" s="287">
        <v>40</v>
      </c>
      <c r="O48" s="288">
        <v>20</v>
      </c>
      <c r="P48" s="267">
        <f>SUM(C48:O48)</f>
        <v>45950</v>
      </c>
      <c r="Q48" s="268">
        <f>P48/U48-1</f>
        <v>0.18427835051546393</v>
      </c>
      <c r="R48" s="269">
        <f>P48/X48-1</f>
        <v>0.3338790771124347</v>
      </c>
      <c r="S48" s="270">
        <f>P48/Y48-1</f>
        <v>0.20227529618621021</v>
      </c>
      <c r="U48" s="44">
        <v>38800</v>
      </c>
      <c r="V48" s="45">
        <v>35085</v>
      </c>
      <c r="W48" s="45">
        <v>3715</v>
      </c>
      <c r="X48" s="45">
        <v>34448.400000000001</v>
      </c>
      <c r="Y48" s="45">
        <v>38219.199999999997</v>
      </c>
    </row>
    <row r="49" spans="1:26" ht="16.5" thickBot="1">
      <c r="A49" s="388"/>
      <c r="B49" s="126" t="s">
        <v>91</v>
      </c>
      <c r="C49" s="127">
        <v>28</v>
      </c>
      <c r="D49" s="128">
        <v>29</v>
      </c>
      <c r="E49" s="128">
        <v>27</v>
      </c>
      <c r="F49" s="128">
        <v>35</v>
      </c>
      <c r="G49" s="128">
        <v>28</v>
      </c>
      <c r="H49" s="128">
        <v>33</v>
      </c>
      <c r="I49" s="128">
        <v>27</v>
      </c>
      <c r="J49" s="130">
        <v>24</v>
      </c>
      <c r="K49" s="289">
        <v>22</v>
      </c>
      <c r="L49" s="290">
        <v>27</v>
      </c>
      <c r="M49" s="290">
        <v>17</v>
      </c>
      <c r="N49" s="290">
        <v>13</v>
      </c>
      <c r="O49" s="291">
        <v>30</v>
      </c>
      <c r="P49" s="271">
        <f>SUMPRODUCT(C48:O48,C49:O49)/P48</f>
        <v>28.569096844396082</v>
      </c>
      <c r="Q49" s="272">
        <f>P49-U49</f>
        <v>-1.5016505782843304</v>
      </c>
      <c r="R49" s="273">
        <f>P49-X49</f>
        <v>0.82061505714326444</v>
      </c>
      <c r="S49" s="274">
        <f>P49-Y49</f>
        <v>1.3139109692338558</v>
      </c>
      <c r="T49" s="65"/>
      <c r="U49" s="46">
        <v>30.070747422680412</v>
      </c>
      <c r="V49" s="46">
        <v>30.637736924611659</v>
      </c>
      <c r="W49" s="46">
        <v>24.716016150740241</v>
      </c>
      <c r="X49" s="46">
        <v>27.748481787252818</v>
      </c>
      <c r="Y49" s="46">
        <v>27.255185875162226</v>
      </c>
      <c r="Z49" s="65"/>
    </row>
    <row r="50" spans="1:26" ht="16">
      <c r="A50" s="389" t="s">
        <v>86</v>
      </c>
      <c r="B50" s="200" t="s">
        <v>2</v>
      </c>
      <c r="C50" s="201">
        <v>3500</v>
      </c>
      <c r="D50" s="202">
        <v>800</v>
      </c>
      <c r="E50" s="202">
        <v>45000</v>
      </c>
      <c r="F50" s="202">
        <v>68000</v>
      </c>
      <c r="G50" s="202">
        <v>3300</v>
      </c>
      <c r="H50" s="202">
        <v>3800</v>
      </c>
      <c r="I50" s="202">
        <v>23500</v>
      </c>
      <c r="J50" s="203">
        <v>25700</v>
      </c>
      <c r="K50" s="286">
        <v>16300</v>
      </c>
      <c r="L50" s="287">
        <v>1955</v>
      </c>
      <c r="M50" s="287">
        <v>860</v>
      </c>
      <c r="N50" s="287">
        <v>30</v>
      </c>
      <c r="O50" s="288">
        <v>7</v>
      </c>
      <c r="P50" s="267">
        <f>SUM(C50:O50)</f>
        <v>192752</v>
      </c>
      <c r="Q50" s="268">
        <f>P50/U50-1</f>
        <v>8.1630706209141257E-2</v>
      </c>
      <c r="R50" s="269">
        <f>P50/X50-1</f>
        <v>1.3330080897336005E-2</v>
      </c>
      <c r="S50" s="270">
        <f>P50/Y50-1</f>
        <v>-2.0693579191900513E-3</v>
      </c>
      <c r="U50" s="44">
        <v>178205</v>
      </c>
      <c r="V50" s="45">
        <v>159305</v>
      </c>
      <c r="W50" s="45">
        <v>18900</v>
      </c>
      <c r="X50" s="45">
        <v>190216.4</v>
      </c>
      <c r="Y50" s="45">
        <v>193151.7</v>
      </c>
    </row>
    <row r="51" spans="1:26" ht="16.5" thickBot="1">
      <c r="A51" s="388"/>
      <c r="B51" s="126" t="s">
        <v>91</v>
      </c>
      <c r="C51" s="114"/>
      <c r="D51" s="109"/>
      <c r="E51" s="109"/>
      <c r="F51" s="109"/>
      <c r="G51" s="109"/>
      <c r="H51" s="109"/>
      <c r="I51" s="109"/>
      <c r="J51" s="115"/>
      <c r="K51" s="120"/>
      <c r="L51" s="112"/>
      <c r="M51" s="112"/>
      <c r="N51" s="112"/>
      <c r="O51" s="121"/>
      <c r="P51" s="256"/>
      <c r="Q51" s="257"/>
      <c r="R51" s="258"/>
      <c r="S51" s="259"/>
      <c r="T51" s="65"/>
      <c r="U51" s="46">
        <v>17.468404365758538</v>
      </c>
      <c r="V51" s="46">
        <v>17.585304918238599</v>
      </c>
      <c r="W51" s="46">
        <v>16.483068783068784</v>
      </c>
      <c r="X51" s="46">
        <v>20.219018969973146</v>
      </c>
      <c r="Y51" s="46">
        <v>20.813230222669535</v>
      </c>
      <c r="Z51" s="65"/>
    </row>
    <row r="52" spans="1:26" ht="16">
      <c r="A52" s="389" t="s">
        <v>87</v>
      </c>
      <c r="B52" s="200" t="s">
        <v>2</v>
      </c>
      <c r="C52" s="201">
        <v>1090</v>
      </c>
      <c r="D52" s="202">
        <v>60</v>
      </c>
      <c r="E52" s="202">
        <v>5230</v>
      </c>
      <c r="F52" s="202">
        <v>16500</v>
      </c>
      <c r="G52" s="202">
        <v>300</v>
      </c>
      <c r="H52" s="202">
        <v>4900</v>
      </c>
      <c r="I52" s="202">
        <v>1740</v>
      </c>
      <c r="J52" s="203">
        <v>2500</v>
      </c>
      <c r="K52" s="286">
        <v>1100</v>
      </c>
      <c r="L52" s="287">
        <v>40</v>
      </c>
      <c r="M52" s="287">
        <v>25</v>
      </c>
      <c r="N52" s="287">
        <v>0</v>
      </c>
      <c r="O52" s="288">
        <v>0</v>
      </c>
      <c r="P52" s="267">
        <f>SUM(C52:O52)</f>
        <v>33485</v>
      </c>
      <c r="Q52" s="268">
        <f>P52/U52-1</f>
        <v>3.5063533924717394E-3</v>
      </c>
      <c r="R52" s="269">
        <f>P52/X52-1</f>
        <v>-0.25844970922636057</v>
      </c>
      <c r="S52" s="270">
        <f>P52/Y52-1</f>
        <v>-0.33785376425735214</v>
      </c>
      <c r="U52" s="44">
        <v>33368</v>
      </c>
      <c r="V52" s="45">
        <v>32060</v>
      </c>
      <c r="W52" s="45">
        <v>1308</v>
      </c>
      <c r="X52" s="45">
        <v>45155.4</v>
      </c>
      <c r="Y52" s="45">
        <v>50570.400000000001</v>
      </c>
    </row>
    <row r="53" spans="1:26" ht="16.5" thickBot="1">
      <c r="A53" s="390"/>
      <c r="B53" s="131" t="s">
        <v>91</v>
      </c>
      <c r="C53" s="114"/>
      <c r="D53" s="109"/>
      <c r="E53" s="109"/>
      <c r="F53" s="109"/>
      <c r="G53" s="109"/>
      <c r="H53" s="109"/>
      <c r="I53" s="109"/>
      <c r="J53" s="115"/>
      <c r="K53" s="120"/>
      <c r="L53" s="112"/>
      <c r="M53" s="112"/>
      <c r="N53" s="112"/>
      <c r="O53" s="121"/>
      <c r="P53" s="256"/>
      <c r="Q53" s="257"/>
      <c r="R53" s="258"/>
      <c r="S53" s="259"/>
      <c r="T53" s="65"/>
      <c r="U53" s="46">
        <v>24.896337808678975</v>
      </c>
      <c r="V53" s="46">
        <v>25.059263880224577</v>
      </c>
      <c r="W53" s="46">
        <v>20.902905198776757</v>
      </c>
      <c r="X53" s="46">
        <v>22.439203284656983</v>
      </c>
      <c r="Y53" s="46">
        <v>23.86949480328413</v>
      </c>
      <c r="Z53" s="65"/>
    </row>
    <row r="54" spans="1:26" ht="16.5" thickBot="1">
      <c r="A54" s="96" t="s">
        <v>119</v>
      </c>
      <c r="B54" s="113" t="s">
        <v>2</v>
      </c>
      <c r="C54" s="118">
        <f>C48+C50+C52</f>
        <v>6290</v>
      </c>
      <c r="D54" s="111">
        <f t="shared" ref="D54:N54" si="4">D48+D50+D52</f>
        <v>3360</v>
      </c>
      <c r="E54" s="111">
        <f t="shared" si="4"/>
        <v>63230</v>
      </c>
      <c r="F54" s="111">
        <f t="shared" si="4"/>
        <v>95000</v>
      </c>
      <c r="G54" s="111">
        <f t="shared" si="4"/>
        <v>4300</v>
      </c>
      <c r="H54" s="111">
        <f t="shared" si="4"/>
        <v>9800</v>
      </c>
      <c r="I54" s="111">
        <f t="shared" si="4"/>
        <v>34240</v>
      </c>
      <c r="J54" s="119">
        <f t="shared" si="4"/>
        <v>32200</v>
      </c>
      <c r="K54" s="301">
        <f t="shared" si="4"/>
        <v>19610</v>
      </c>
      <c r="L54" s="302">
        <f t="shared" si="4"/>
        <v>2940</v>
      </c>
      <c r="M54" s="302">
        <f>M48+M50+M52</f>
        <v>1120</v>
      </c>
      <c r="N54" s="302">
        <f t="shared" si="4"/>
        <v>70</v>
      </c>
      <c r="O54" s="303">
        <f>O48+O50+O52</f>
        <v>27</v>
      </c>
      <c r="P54" s="263">
        <f>SUM(C54:O54)</f>
        <v>272187</v>
      </c>
      <c r="Q54" s="264">
        <f>P54/U54-1</f>
        <v>8.7126007996069843E-2</v>
      </c>
      <c r="R54" s="264">
        <f>P54/X54-1</f>
        <v>8.7717672731693064E-3</v>
      </c>
      <c r="S54" s="265">
        <f>P54/Y54-1</f>
        <v>-3.4596917869074373E-2</v>
      </c>
      <c r="U54" s="94">
        <f>U48+U50+U52</f>
        <v>250373</v>
      </c>
      <c r="V54" s="94">
        <f>V48+V50+V52</f>
        <v>226450</v>
      </c>
      <c r="W54" s="94">
        <f>W48+W50+W52</f>
        <v>23923</v>
      </c>
      <c r="X54" s="94">
        <f>X48+X50+X52</f>
        <v>269820.2</v>
      </c>
      <c r="Y54" s="94">
        <f>Y48+Y50+Y52</f>
        <v>281941.30000000005</v>
      </c>
    </row>
    <row r="55" spans="1:26" ht="16">
      <c r="A55" s="387" t="s">
        <v>88</v>
      </c>
      <c r="B55" s="207" t="s">
        <v>2</v>
      </c>
      <c r="C55" s="197">
        <v>500</v>
      </c>
      <c r="D55" s="198">
        <v>250</v>
      </c>
      <c r="E55" s="198">
        <v>3500</v>
      </c>
      <c r="F55" s="198">
        <v>11000</v>
      </c>
      <c r="G55" s="198">
        <v>480</v>
      </c>
      <c r="H55" s="198">
        <v>700</v>
      </c>
      <c r="I55" s="198">
        <v>3500</v>
      </c>
      <c r="J55" s="199">
        <v>2400</v>
      </c>
      <c r="K55" s="298">
        <v>650</v>
      </c>
      <c r="L55" s="299">
        <v>295</v>
      </c>
      <c r="M55" s="299">
        <v>400</v>
      </c>
      <c r="N55" s="299">
        <v>5</v>
      </c>
      <c r="O55" s="300">
        <v>3</v>
      </c>
      <c r="P55" s="252">
        <f>SUM(C55:O55)</f>
        <v>23683</v>
      </c>
      <c r="Q55" s="253">
        <f>P55/U55-1</f>
        <v>0.13582082394129769</v>
      </c>
      <c r="R55" s="254">
        <f>P55/X55-1</f>
        <v>0.48298663727786195</v>
      </c>
      <c r="S55" s="255">
        <f>P55/Y55-1</f>
        <v>0.74398739303966188</v>
      </c>
      <c r="U55" s="44">
        <v>20851</v>
      </c>
      <c r="V55" s="45">
        <v>19740</v>
      </c>
      <c r="W55" s="45">
        <v>1111</v>
      </c>
      <c r="X55" s="45">
        <v>15969.8</v>
      </c>
      <c r="Y55" s="45">
        <v>13579.8</v>
      </c>
    </row>
    <row r="56" spans="1:26" ht="16.5" thickBot="1">
      <c r="A56" s="388"/>
      <c r="B56" s="126" t="s">
        <v>91</v>
      </c>
      <c r="C56" s="127">
        <v>18</v>
      </c>
      <c r="D56" s="128">
        <v>16</v>
      </c>
      <c r="E56" s="128">
        <v>20</v>
      </c>
      <c r="F56" s="128">
        <v>15</v>
      </c>
      <c r="G56" s="128">
        <v>12</v>
      </c>
      <c r="H56" s="128">
        <v>15</v>
      </c>
      <c r="I56" s="128">
        <v>15</v>
      </c>
      <c r="J56" s="130">
        <v>15</v>
      </c>
      <c r="K56" s="289">
        <v>15</v>
      </c>
      <c r="L56" s="290">
        <v>15</v>
      </c>
      <c r="M56" s="290">
        <v>14</v>
      </c>
      <c r="N56" s="290">
        <v>9</v>
      </c>
      <c r="O56" s="291">
        <v>12</v>
      </c>
      <c r="P56" s="271">
        <f>SUMPRODUCT(C55:O55,C56:O56)/P55</f>
        <v>15.733479711185238</v>
      </c>
      <c r="Q56" s="272">
        <f>P56-U56</f>
        <v>2.2040566619310056</v>
      </c>
      <c r="R56" s="273">
        <f>P56-X56</f>
        <v>-0.16469058524928393</v>
      </c>
      <c r="S56" s="274">
        <f>P56-Y56</f>
        <v>-0.43046232036161847</v>
      </c>
      <c r="U56" s="46">
        <v>13.529423049254232</v>
      </c>
      <c r="V56" s="46">
        <v>13.241388044579534</v>
      </c>
      <c r="W56" s="46">
        <v>18.647164716471647</v>
      </c>
      <c r="X56" s="46">
        <v>15.898170296434522</v>
      </c>
      <c r="Y56" s="46">
        <v>16.163942031546856</v>
      </c>
    </row>
    <row r="57" spans="1:26" ht="16">
      <c r="A57" s="389" t="s">
        <v>89</v>
      </c>
      <c r="B57" s="200" t="s">
        <v>2</v>
      </c>
      <c r="C57" s="201">
        <v>220</v>
      </c>
      <c r="D57" s="202">
        <v>150</v>
      </c>
      <c r="E57" s="202">
        <v>3600</v>
      </c>
      <c r="F57" s="202">
        <v>6700</v>
      </c>
      <c r="G57" s="202">
        <v>230</v>
      </c>
      <c r="H57" s="202">
        <v>450</v>
      </c>
      <c r="I57" s="202">
        <v>1480</v>
      </c>
      <c r="J57" s="203">
        <v>380</v>
      </c>
      <c r="K57" s="286">
        <v>1360</v>
      </c>
      <c r="L57" s="287">
        <v>65</v>
      </c>
      <c r="M57" s="287">
        <v>415</v>
      </c>
      <c r="N57" s="287">
        <v>56</v>
      </c>
      <c r="O57" s="288">
        <v>3</v>
      </c>
      <c r="P57" s="267">
        <f>SUM(C57:O57)</f>
        <v>15109</v>
      </c>
      <c r="Q57" s="268">
        <f>P57/U57-1</f>
        <v>5.3479291591130851E-2</v>
      </c>
      <c r="R57" s="269">
        <f>P57/X57-1</f>
        <v>-0.10065476190476186</v>
      </c>
      <c r="S57" s="270">
        <f>P57/Y57-1</f>
        <v>-0.12393311067817059</v>
      </c>
      <c r="U57" s="44">
        <v>14342</v>
      </c>
      <c r="V57" s="45">
        <v>12430</v>
      </c>
      <c r="W57" s="45">
        <v>1912</v>
      </c>
      <c r="X57" s="45">
        <v>16800</v>
      </c>
      <c r="Y57" s="45">
        <v>17246.400000000001</v>
      </c>
    </row>
    <row r="58" spans="1:26" ht="16.5" thickBot="1">
      <c r="A58" s="390"/>
      <c r="B58" s="131" t="s">
        <v>91</v>
      </c>
      <c r="C58" s="127">
        <v>41.727272727272727</v>
      </c>
      <c r="D58" s="128">
        <v>32.333333333333336</v>
      </c>
      <c r="E58" s="128">
        <v>34.722222222222221</v>
      </c>
      <c r="F58" s="128">
        <v>37.522388059701491</v>
      </c>
      <c r="G58" s="128">
        <v>36.521739130434781</v>
      </c>
      <c r="H58" s="128">
        <v>36.335555555555558</v>
      </c>
      <c r="I58" s="128">
        <v>36.020270270270274</v>
      </c>
      <c r="J58" s="130">
        <v>31.684210526315791</v>
      </c>
      <c r="K58" s="289">
        <v>28.705882352941178</v>
      </c>
      <c r="L58" s="290">
        <v>26.53846153846154</v>
      </c>
      <c r="M58" s="290">
        <v>20.843373493975903</v>
      </c>
      <c r="N58" s="290">
        <v>26.839285714285715</v>
      </c>
      <c r="O58" s="291">
        <v>32</v>
      </c>
      <c r="P58" s="271">
        <f>SUMPRODUCT(C57:O57,C58:O58)/P57</f>
        <v>35.180687007743728</v>
      </c>
      <c r="Q58" s="272">
        <f>P58-U58</f>
        <v>1.3706884022493782</v>
      </c>
      <c r="R58" s="273">
        <f>P58-X58</f>
        <v>0.23444891250562705</v>
      </c>
      <c r="S58" s="274">
        <f>P58-Y58</f>
        <v>3.7017464752267983</v>
      </c>
      <c r="U58" s="46">
        <v>33.80999860549435</v>
      </c>
      <c r="V58" s="46">
        <v>34.112228479485118</v>
      </c>
      <c r="W58" s="46">
        <v>31.845188284518823</v>
      </c>
      <c r="X58" s="46">
        <v>34.946238095238101</v>
      </c>
      <c r="Y58" s="46">
        <v>31.47894053251693</v>
      </c>
    </row>
    <row r="59" spans="1:26" ht="16.5" thickBot="1">
      <c r="A59" s="96" t="s">
        <v>94</v>
      </c>
      <c r="B59" s="113" t="s">
        <v>2</v>
      </c>
      <c r="C59" s="118">
        <f>C57+C55</f>
        <v>720</v>
      </c>
      <c r="D59" s="111">
        <f t="shared" ref="D59:O59" si="5">D57+D55</f>
        <v>400</v>
      </c>
      <c r="E59" s="111">
        <f t="shared" si="5"/>
        <v>7100</v>
      </c>
      <c r="F59" s="111">
        <f t="shared" si="5"/>
        <v>17700</v>
      </c>
      <c r="G59" s="111">
        <f t="shared" si="5"/>
        <v>710</v>
      </c>
      <c r="H59" s="111">
        <f t="shared" si="5"/>
        <v>1150</v>
      </c>
      <c r="I59" s="111">
        <f t="shared" si="5"/>
        <v>4980</v>
      </c>
      <c r="J59" s="119">
        <f t="shared" si="5"/>
        <v>2780</v>
      </c>
      <c r="K59" s="301">
        <f t="shared" si="5"/>
        <v>2010</v>
      </c>
      <c r="L59" s="302">
        <f t="shared" si="5"/>
        <v>360</v>
      </c>
      <c r="M59" s="302">
        <f t="shared" si="5"/>
        <v>815</v>
      </c>
      <c r="N59" s="302">
        <f>N57+N55</f>
        <v>61</v>
      </c>
      <c r="O59" s="303">
        <f t="shared" si="5"/>
        <v>6</v>
      </c>
      <c r="P59" s="263">
        <f>SUM(C59:O59)</f>
        <v>38792</v>
      </c>
      <c r="Q59" s="264">
        <f>P59/U59-1</f>
        <v>0.10226465490296355</v>
      </c>
      <c r="R59" s="264">
        <f>P59/X59-1</f>
        <v>0.18377286403945092</v>
      </c>
      <c r="S59" s="265">
        <f>P59/Y59-1</f>
        <v>0.25841005378541637</v>
      </c>
      <c r="U59" s="94">
        <f>U57+U55</f>
        <v>35193</v>
      </c>
      <c r="V59" s="94">
        <f>V57+V55</f>
        <v>32170</v>
      </c>
      <c r="W59" s="94">
        <f>W57+W55</f>
        <v>3023</v>
      </c>
      <c r="X59" s="94">
        <f>X57+X55</f>
        <v>32769.800000000003</v>
      </c>
      <c r="Y59" s="94">
        <f>Y57+Y55</f>
        <v>30826.2</v>
      </c>
    </row>
    <row r="60" spans="1:26" ht="56.5" thickBot="1">
      <c r="A60" s="95" t="s">
        <v>133</v>
      </c>
      <c r="B60" s="113" t="s">
        <v>2</v>
      </c>
      <c r="C60" s="118">
        <f>C59+C54+C46+C45</f>
        <v>25130</v>
      </c>
      <c r="D60" s="111">
        <f t="shared" ref="D60:O60" si="6">D59+D54+D46+D45</f>
        <v>56915</v>
      </c>
      <c r="E60" s="111">
        <f t="shared" si="6"/>
        <v>184640</v>
      </c>
      <c r="F60" s="111">
        <f t="shared" si="6"/>
        <v>263500</v>
      </c>
      <c r="G60" s="111">
        <f t="shared" si="6"/>
        <v>26285</v>
      </c>
      <c r="H60" s="111">
        <f t="shared" si="6"/>
        <v>42835</v>
      </c>
      <c r="I60" s="111">
        <f t="shared" si="6"/>
        <v>127370</v>
      </c>
      <c r="J60" s="119">
        <f t="shared" si="6"/>
        <v>97890</v>
      </c>
      <c r="K60" s="301">
        <f t="shared" si="6"/>
        <v>55690</v>
      </c>
      <c r="L60" s="302">
        <f>L59+L54+L46+L45</f>
        <v>15620</v>
      </c>
      <c r="M60" s="302">
        <f t="shared" si="6"/>
        <v>13625</v>
      </c>
      <c r="N60" s="302">
        <f>N59+N54+N46+N45</f>
        <v>13461</v>
      </c>
      <c r="O60" s="303">
        <f t="shared" si="6"/>
        <v>1080</v>
      </c>
      <c r="P60" s="263">
        <f>P35+P42+P54+P59+P46</f>
        <v>914329</v>
      </c>
      <c r="Q60" s="264">
        <f>P60/U60-1</f>
        <v>-1.4437815281149735E-3</v>
      </c>
      <c r="R60" s="264">
        <f>P60/X60-1</f>
        <v>-2.2708820288874887E-2</v>
      </c>
      <c r="S60" s="265">
        <f>P60/Y60-1</f>
        <v>-6.5255239690070854E-2</v>
      </c>
      <c r="U60" s="94">
        <f>U35+U42+U54+U59+U46</f>
        <v>915651</v>
      </c>
      <c r="V60" s="94">
        <f>V35+V42+V54+V59+V46</f>
        <v>815020</v>
      </c>
      <c r="W60" s="94">
        <f>W35+W42+W54+W59+W46</f>
        <v>100631</v>
      </c>
      <c r="X60" s="94">
        <f>X35+X42+X54+X59+X46</f>
        <v>935574.8</v>
      </c>
      <c r="Y60" s="94">
        <f>Y35+Y42+Y54+Y59+Y46</f>
        <v>978159</v>
      </c>
    </row>
    <row r="61" spans="1:26" ht="16">
      <c r="A61" s="391" t="s">
        <v>90</v>
      </c>
      <c r="B61" s="208" t="s">
        <v>2</v>
      </c>
      <c r="C61" s="209">
        <v>1440</v>
      </c>
      <c r="D61" s="210">
        <v>11850</v>
      </c>
      <c r="E61" s="210">
        <v>2880</v>
      </c>
      <c r="F61" s="210">
        <v>760</v>
      </c>
      <c r="G61" s="210">
        <v>2690</v>
      </c>
      <c r="H61" s="210">
        <v>1770</v>
      </c>
      <c r="I61" s="210">
        <v>3690</v>
      </c>
      <c r="J61" s="211">
        <v>1100</v>
      </c>
      <c r="K61" s="304">
        <v>185</v>
      </c>
      <c r="L61" s="305">
        <v>0</v>
      </c>
      <c r="M61" s="305">
        <v>40</v>
      </c>
      <c r="N61" s="305">
        <v>325</v>
      </c>
      <c r="O61" s="306">
        <v>55</v>
      </c>
      <c r="P61" s="279">
        <f>SUM(C61:O61)</f>
        <v>26785</v>
      </c>
      <c r="Q61" s="280">
        <f>P61/U61-1</f>
        <v>-1.1623616236162371E-2</v>
      </c>
      <c r="R61" s="281">
        <f>P61/X61-1</f>
        <v>-9.1633601248007568E-2</v>
      </c>
      <c r="S61" s="282">
        <f>P61/Y61-1</f>
        <v>-0.17638593783151346</v>
      </c>
      <c r="U61" s="44">
        <v>27100</v>
      </c>
      <c r="V61" s="45">
        <v>26555</v>
      </c>
      <c r="W61" s="45">
        <v>545</v>
      </c>
      <c r="X61" s="45">
        <v>29487</v>
      </c>
      <c r="Y61" s="45">
        <v>32521.3</v>
      </c>
      <c r="Z61" s="31"/>
    </row>
    <row r="62" spans="1:26" ht="16.5" thickBot="1">
      <c r="A62" s="392"/>
      <c r="B62" s="132" t="s">
        <v>91</v>
      </c>
      <c r="C62" s="114"/>
      <c r="D62" s="109"/>
      <c r="E62" s="109"/>
      <c r="F62" s="109"/>
      <c r="G62" s="109"/>
      <c r="H62" s="109"/>
      <c r="I62" s="109"/>
      <c r="J62" s="115"/>
      <c r="K62" s="120"/>
      <c r="L62" s="112"/>
      <c r="M62" s="112"/>
      <c r="N62" s="112"/>
      <c r="O62" s="121"/>
      <c r="P62" s="256"/>
      <c r="Q62" s="257"/>
      <c r="R62" s="258"/>
      <c r="S62" s="259"/>
      <c r="U62" s="46">
        <v>85.057145756457558</v>
      </c>
      <c r="V62" s="46">
        <v>85.427426096780266</v>
      </c>
      <c r="W62" s="46">
        <v>67.015321100917433</v>
      </c>
      <c r="X62" s="46">
        <v>92.729250178044552</v>
      </c>
      <c r="Y62" s="46">
        <v>90.756082936413975</v>
      </c>
      <c r="Z62" s="31"/>
    </row>
    <row r="64" spans="1:26" ht="13">
      <c r="A64" s="249" t="s">
        <v>135</v>
      </c>
    </row>
    <row r="65" spans="1:25" ht="10" customHeight="1"/>
    <row r="66" spans="1:25" ht="14.5" customHeight="1">
      <c r="A66" s="42" t="s">
        <v>53</v>
      </c>
      <c r="B66" s="38"/>
      <c r="C66" s="70"/>
      <c r="D66" s="70"/>
      <c r="E66" s="70"/>
      <c r="F66" s="70"/>
      <c r="G66" s="70"/>
      <c r="H66" s="70"/>
      <c r="I66" s="70"/>
      <c r="J66" s="70"/>
      <c r="K66" s="69"/>
      <c r="L66" s="69"/>
      <c r="M66" s="69"/>
      <c r="N66" s="69"/>
      <c r="O66" s="69"/>
      <c r="P66" s="68"/>
      <c r="Q66" s="67"/>
      <c r="R66" s="67"/>
      <c r="S66" s="67"/>
      <c r="U66" s="31"/>
      <c r="V66" s="31"/>
      <c r="W66" s="31"/>
      <c r="X66" s="31"/>
      <c r="Y66" s="31"/>
    </row>
    <row r="67" spans="1:25" ht="14.5" customHeight="1">
      <c r="A67" s="42" t="s">
        <v>100</v>
      </c>
    </row>
    <row r="68" spans="1:25" ht="14.5" customHeight="1">
      <c r="A68" s="43" t="s">
        <v>101</v>
      </c>
    </row>
    <row r="69" spans="1:25" ht="14.5" customHeight="1">
      <c r="A69" s="43" t="s">
        <v>132</v>
      </c>
    </row>
    <row r="70" spans="1:25" ht="14.5" customHeight="1">
      <c r="A70" s="43" t="s">
        <v>153</v>
      </c>
      <c r="P70" s="34"/>
    </row>
    <row r="71" spans="1:25" ht="13.5" customHeight="1"/>
    <row r="72" spans="1:25" ht="15" customHeight="1"/>
    <row r="73" spans="1:25" ht="13.5" customHeight="1"/>
    <row r="74" spans="1:25" ht="13.5" customHeight="1"/>
    <row r="75" spans="1:25" ht="13.5" customHeight="1"/>
    <row r="76" spans="1:25" ht="13.5" customHeight="1"/>
    <row r="77" spans="1:25" ht="13.5" customHeight="1"/>
    <row r="78" spans="1:25" ht="14.25" customHeight="1"/>
    <row r="79" spans="1:25" ht="19.5" customHeight="1"/>
    <row r="90" ht="13.4" customHeight="1"/>
  </sheetData>
  <sheetProtection selectLockedCells="1" selectUnlockedCells="1"/>
  <mergeCells count="22">
    <mergeCell ref="A36:A37"/>
    <mergeCell ref="A1:M1"/>
    <mergeCell ref="A15:A16"/>
    <mergeCell ref="A17:A18"/>
    <mergeCell ref="A19:A20"/>
    <mergeCell ref="A21:A22"/>
    <mergeCell ref="A23:A24"/>
    <mergeCell ref="A25:A26"/>
    <mergeCell ref="A27:A28"/>
    <mergeCell ref="A29:A30"/>
    <mergeCell ref="A31:A32"/>
    <mergeCell ref="A33:A34"/>
    <mergeCell ref="A55:A56"/>
    <mergeCell ref="A57:A58"/>
    <mergeCell ref="A61:A62"/>
    <mergeCell ref="A46:A47"/>
    <mergeCell ref="A38:A39"/>
    <mergeCell ref="A40:A41"/>
    <mergeCell ref="A43:A44"/>
    <mergeCell ref="A48:A49"/>
    <mergeCell ref="A50:A51"/>
    <mergeCell ref="A52:A53"/>
  </mergeCells>
  <hyperlinks>
    <hyperlink ref="U1" location="'Sommaire&amp;Méthodo'!A1" display="Retour Sommaire" xr:uid="{00000000-0004-0000-0200-000000000000}"/>
  </hyperlinks>
  <pageMargins left="0.74803149606299213" right="0.74803149606299213" top="0.98425196850393704" bottom="0.98425196850393704" header="0.51181102362204722" footer="0.51181102362204722"/>
  <pageSetup paperSize="9" scale="38" firstPageNumber="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1:U139"/>
  <sheetViews>
    <sheetView showGridLines="0" topLeftCell="A82" zoomScale="120" zoomScaleNormal="120" workbookViewId="0">
      <selection activeCell="B100" sqref="B100"/>
    </sheetView>
  </sheetViews>
  <sheetFormatPr baseColWidth="10" defaultColWidth="11.54296875" defaultRowHeight="13"/>
  <cols>
    <col min="1" max="1" width="11.54296875" style="27"/>
    <col min="2" max="2" width="17" style="27" customWidth="1"/>
    <col min="3" max="3" width="24.08984375" style="27" customWidth="1"/>
    <col min="4" max="5" width="9.453125" style="27" customWidth="1"/>
    <col min="6" max="7" width="10.453125" style="27" customWidth="1"/>
    <col min="8" max="8" width="9.453125" style="27" customWidth="1"/>
    <col min="9" max="9" width="9.54296875" style="27" customWidth="1"/>
    <col min="10" max="10" width="9.453125" style="27" customWidth="1"/>
    <col min="11" max="11" width="10.453125" style="27" customWidth="1"/>
    <col min="12" max="12" width="9.453125" style="27" customWidth="1"/>
    <col min="13" max="13" width="10" style="27" customWidth="1"/>
    <col min="14" max="15" width="9.54296875" style="27" customWidth="1"/>
    <col min="16" max="16" width="14" style="27" customWidth="1"/>
    <col min="17" max="17" width="13.81640625" style="89" customWidth="1"/>
    <col min="18" max="18" width="13.26953125" style="27" customWidth="1"/>
    <col min="19" max="16384" width="11.54296875" style="27"/>
  </cols>
  <sheetData>
    <row r="1" spans="1:21" ht="16">
      <c r="A1" s="393"/>
      <c r="B1" s="393"/>
      <c r="C1" s="393"/>
      <c r="D1" s="393"/>
      <c r="E1" s="393"/>
      <c r="F1" s="393"/>
      <c r="G1" s="393"/>
      <c r="H1" s="393"/>
      <c r="I1" s="393"/>
      <c r="J1" s="393"/>
      <c r="K1" s="393"/>
      <c r="L1" s="393"/>
      <c r="M1" s="393"/>
      <c r="N1" s="92"/>
      <c r="Q1" s="78"/>
      <c r="T1" s="133" t="s">
        <v>113</v>
      </c>
    </row>
    <row r="2" spans="1:21">
      <c r="A2" s="28"/>
      <c r="Q2" s="78"/>
    </row>
    <row r="3" spans="1:21">
      <c r="A3" s="28"/>
      <c r="Q3" s="78"/>
    </row>
    <row r="4" spans="1:21">
      <c r="A4" s="28"/>
      <c r="Q4" s="78"/>
    </row>
    <row r="5" spans="1:21">
      <c r="A5" s="28"/>
      <c r="Q5" s="78"/>
    </row>
    <row r="6" spans="1:21">
      <c r="A6" s="28"/>
      <c r="Q6" s="78"/>
    </row>
    <row r="7" spans="1:21" ht="14">
      <c r="B7" s="29"/>
      <c r="C7" s="29"/>
      <c r="D7" s="29"/>
      <c r="E7" s="30"/>
      <c r="F7" s="30"/>
      <c r="G7" s="30"/>
      <c r="H7" s="30"/>
      <c r="I7" s="30"/>
      <c r="J7" s="30"/>
      <c r="K7" s="31"/>
      <c r="L7" s="31"/>
      <c r="M7" s="31"/>
      <c r="N7" s="31"/>
      <c r="O7" s="31"/>
      <c r="P7" s="31"/>
      <c r="Q7" s="31"/>
      <c r="R7" s="31"/>
      <c r="U7" s="32"/>
    </row>
    <row r="8" spans="1:21" ht="26.25" customHeight="1">
      <c r="B8" s="29"/>
      <c r="C8" s="29"/>
      <c r="D8" s="29"/>
      <c r="E8" s="30"/>
      <c r="F8" s="30"/>
      <c r="G8" s="30"/>
      <c r="H8" s="30"/>
      <c r="I8" s="30"/>
      <c r="J8" s="30"/>
      <c r="K8" s="31"/>
      <c r="L8" s="31"/>
      <c r="M8" s="31"/>
      <c r="N8" s="31"/>
      <c r="O8" s="31"/>
      <c r="P8" s="31"/>
      <c r="Q8" s="31"/>
      <c r="R8" s="31"/>
      <c r="U8" s="32"/>
    </row>
    <row r="9" spans="1:21" ht="14.5" thickBot="1">
      <c r="C9" s="29"/>
      <c r="D9" s="29"/>
      <c r="E9" s="29"/>
      <c r="F9" s="30"/>
      <c r="G9" s="30"/>
      <c r="H9" s="30"/>
      <c r="I9" s="30"/>
      <c r="J9" s="30"/>
      <c r="K9" s="30"/>
      <c r="L9" s="31"/>
      <c r="M9" s="31"/>
      <c r="N9" s="31"/>
      <c r="O9" s="31"/>
      <c r="P9" s="31"/>
      <c r="Q9" s="20"/>
      <c r="R9" s="52"/>
    </row>
    <row r="10" spans="1:21" ht="17.5">
      <c r="B10" s="138" t="s">
        <v>159</v>
      </c>
      <c r="C10" s="139"/>
      <c r="D10" s="139"/>
      <c r="E10" s="139"/>
      <c r="F10" s="139"/>
      <c r="G10" s="139"/>
      <c r="H10" s="99"/>
      <c r="I10" s="99"/>
      <c r="J10" s="99"/>
      <c r="K10" s="99"/>
      <c r="L10" s="100"/>
      <c r="M10" s="100"/>
      <c r="N10" s="100"/>
      <c r="O10" s="100"/>
      <c r="P10" s="100"/>
      <c r="Q10" s="140"/>
      <c r="R10" s="52"/>
    </row>
    <row r="11" spans="1:21" ht="14.25" customHeight="1">
      <c r="B11" s="212" t="s">
        <v>148</v>
      </c>
      <c r="C11" s="50"/>
      <c r="D11" s="50"/>
      <c r="E11" s="50"/>
      <c r="F11" s="50"/>
      <c r="G11" s="50"/>
      <c r="H11" s="216"/>
      <c r="I11" s="27" t="s">
        <v>131</v>
      </c>
      <c r="J11" s="51"/>
      <c r="K11" s="51"/>
      <c r="L11" s="52"/>
      <c r="M11" s="52"/>
      <c r="N11" s="52"/>
      <c r="O11" s="52"/>
      <c r="P11" s="52"/>
      <c r="Q11" s="141"/>
      <c r="R11" s="52"/>
    </row>
    <row r="12" spans="1:21" ht="14.25" customHeight="1">
      <c r="B12" s="142"/>
      <c r="C12" s="50"/>
      <c r="D12" s="50"/>
      <c r="E12" s="50"/>
      <c r="F12" s="50"/>
      <c r="G12" s="50"/>
      <c r="H12" s="215"/>
      <c r="I12" s="51" t="s">
        <v>123</v>
      </c>
      <c r="J12" s="51"/>
      <c r="K12" s="51"/>
      <c r="L12" s="52"/>
      <c r="M12" s="52"/>
      <c r="N12" s="52"/>
      <c r="O12" s="52"/>
      <c r="P12" s="52"/>
      <c r="Q12" s="141"/>
      <c r="R12" s="52"/>
    </row>
    <row r="13" spans="1:21" ht="12" customHeight="1" thickBot="1">
      <c r="B13" s="143" t="s">
        <v>103</v>
      </c>
      <c r="C13" s="144"/>
      <c r="D13" s="144"/>
      <c r="E13" s="144"/>
      <c r="F13" s="144"/>
      <c r="G13" s="144"/>
      <c r="H13" s="106"/>
      <c r="I13" s="106"/>
      <c r="J13" s="106"/>
      <c r="K13" s="106"/>
      <c r="L13" s="107"/>
      <c r="M13" s="107"/>
      <c r="N13" s="107"/>
      <c r="O13" s="107"/>
      <c r="P13" s="107"/>
      <c r="Q13" s="145"/>
      <c r="R13" s="84"/>
    </row>
    <row r="14" spans="1:21" ht="53.5" customHeight="1" thickBot="1">
      <c r="B14" s="148" t="s">
        <v>77</v>
      </c>
      <c r="C14" s="217" t="s">
        <v>124</v>
      </c>
      <c r="D14" s="188" t="s">
        <v>39</v>
      </c>
      <c r="E14" s="149" t="s">
        <v>40</v>
      </c>
      <c r="F14" s="149" t="s">
        <v>41</v>
      </c>
      <c r="G14" s="149" t="s">
        <v>42</v>
      </c>
      <c r="H14" s="149" t="s">
        <v>43</v>
      </c>
      <c r="I14" s="149" t="s">
        <v>44</v>
      </c>
      <c r="J14" s="149" t="s">
        <v>45</v>
      </c>
      <c r="K14" s="150" t="s">
        <v>46</v>
      </c>
      <c r="L14" s="307" t="s">
        <v>47</v>
      </c>
      <c r="M14" s="308" t="s">
        <v>48</v>
      </c>
      <c r="N14" s="308" t="s">
        <v>49</v>
      </c>
      <c r="O14" s="308" t="s">
        <v>104</v>
      </c>
      <c r="P14" s="309" t="s">
        <v>105</v>
      </c>
      <c r="Q14" s="175" t="s">
        <v>50</v>
      </c>
      <c r="R14" s="164"/>
      <c r="S14" s="60"/>
    </row>
    <row r="15" spans="1:21" ht="16.5" customHeight="1">
      <c r="B15" s="398" t="s">
        <v>127</v>
      </c>
      <c r="C15" s="218" t="s">
        <v>145</v>
      </c>
      <c r="D15" s="219">
        <v>7510</v>
      </c>
      <c r="E15" s="220">
        <v>17180</v>
      </c>
      <c r="F15" s="220">
        <v>54050</v>
      </c>
      <c r="G15" s="220">
        <v>85100</v>
      </c>
      <c r="H15" s="220">
        <v>7830</v>
      </c>
      <c r="I15" s="220">
        <v>4000</v>
      </c>
      <c r="J15" s="220">
        <v>45760</v>
      </c>
      <c r="K15" s="221">
        <v>34060</v>
      </c>
      <c r="L15" s="222">
        <v>9675</v>
      </c>
      <c r="M15" s="223">
        <v>1890</v>
      </c>
      <c r="N15" s="223">
        <v>3005</v>
      </c>
      <c r="O15" s="223">
        <v>2250</v>
      </c>
      <c r="P15" s="224">
        <v>285</v>
      </c>
      <c r="Q15" s="225">
        <f>SUM(D15:P15)</f>
        <v>272595</v>
      </c>
      <c r="R15" s="165"/>
      <c r="S15" s="60"/>
      <c r="T15" s="66"/>
    </row>
    <row r="16" spans="1:21" ht="16.5" customHeight="1">
      <c r="B16" s="395"/>
      <c r="C16" s="182" t="s">
        <v>146</v>
      </c>
      <c r="D16" s="187">
        <v>6620</v>
      </c>
      <c r="E16" s="134">
        <v>18460</v>
      </c>
      <c r="F16" s="134">
        <v>48560</v>
      </c>
      <c r="G16" s="134">
        <v>82860</v>
      </c>
      <c r="H16" s="134">
        <v>8635</v>
      </c>
      <c r="I16" s="134">
        <v>3680</v>
      </c>
      <c r="J16" s="134">
        <v>43105</v>
      </c>
      <c r="K16" s="152">
        <v>34740</v>
      </c>
      <c r="L16" s="160">
        <v>9665</v>
      </c>
      <c r="M16" s="135">
        <v>1855</v>
      </c>
      <c r="N16" s="135">
        <v>3195</v>
      </c>
      <c r="O16" s="135">
        <v>2335</v>
      </c>
      <c r="P16" s="171">
        <v>300</v>
      </c>
      <c r="Q16" s="177">
        <f>SUM(D16:P16)</f>
        <v>264010</v>
      </c>
      <c r="R16" s="166"/>
      <c r="S16" s="60"/>
      <c r="T16" s="66"/>
    </row>
    <row r="17" spans="2:20" ht="16.5" customHeight="1">
      <c r="B17" s="395"/>
      <c r="C17" s="183" t="s">
        <v>116</v>
      </c>
      <c r="D17" s="187">
        <v>6859</v>
      </c>
      <c r="E17" s="134">
        <v>16793.8</v>
      </c>
      <c r="F17" s="134">
        <v>47068</v>
      </c>
      <c r="G17" s="134">
        <v>78955</v>
      </c>
      <c r="H17" s="134">
        <v>8412.4</v>
      </c>
      <c r="I17" s="134">
        <v>4383.2</v>
      </c>
      <c r="J17" s="134">
        <v>41092.400000000001</v>
      </c>
      <c r="K17" s="152">
        <v>33869</v>
      </c>
      <c r="L17" s="160">
        <v>8539</v>
      </c>
      <c r="M17" s="135">
        <v>2126</v>
      </c>
      <c r="N17" s="135">
        <v>3284</v>
      </c>
      <c r="O17" s="135">
        <v>2157</v>
      </c>
      <c r="P17" s="171">
        <v>291</v>
      </c>
      <c r="Q17" s="177">
        <f>SUM(D17:P17)</f>
        <v>253829.8</v>
      </c>
      <c r="R17" s="166"/>
      <c r="S17" s="60"/>
      <c r="T17" s="66"/>
    </row>
    <row r="18" spans="2:20" ht="16.5" customHeight="1">
      <c r="B18" s="395"/>
      <c r="C18" s="183" t="s">
        <v>117</v>
      </c>
      <c r="D18" s="187">
        <v>7091.5</v>
      </c>
      <c r="E18" s="134">
        <v>16185.9</v>
      </c>
      <c r="F18" s="134">
        <v>45563</v>
      </c>
      <c r="G18" s="134">
        <v>85068.5</v>
      </c>
      <c r="H18" s="134">
        <v>8990.7000000000007</v>
      </c>
      <c r="I18" s="134">
        <v>4837.6000000000004</v>
      </c>
      <c r="J18" s="134">
        <v>40131.199999999997</v>
      </c>
      <c r="K18" s="152">
        <v>36589</v>
      </c>
      <c r="L18" s="160">
        <v>7267</v>
      </c>
      <c r="M18" s="135">
        <v>2191.5</v>
      </c>
      <c r="N18" s="135">
        <v>2983</v>
      </c>
      <c r="O18" s="135">
        <v>1970</v>
      </c>
      <c r="P18" s="171">
        <v>235</v>
      </c>
      <c r="Q18" s="177">
        <f>SUM(D18:P18)</f>
        <v>259103.90000000002</v>
      </c>
      <c r="R18" s="166"/>
      <c r="S18" s="60"/>
      <c r="T18" s="66"/>
    </row>
    <row r="19" spans="2:20" ht="16.5" customHeight="1">
      <c r="B19" s="395"/>
      <c r="C19" s="184" t="s">
        <v>147</v>
      </c>
      <c r="D19" s="161">
        <v>0.1344410876132931</v>
      </c>
      <c r="E19" s="136">
        <v>-6.9339111592632729E-2</v>
      </c>
      <c r="F19" s="136">
        <v>0.1130560131795717</v>
      </c>
      <c r="G19" s="136">
        <v>2.7033550567221898E-2</v>
      </c>
      <c r="H19" s="136">
        <v>-9.3225246091488079E-2</v>
      </c>
      <c r="I19" s="136">
        <v>8.6956521739130377E-2</v>
      </c>
      <c r="J19" s="136">
        <v>6.1593782623825533E-2</v>
      </c>
      <c r="K19" s="153">
        <v>-1.9573978123200941E-2</v>
      </c>
      <c r="L19" s="161">
        <v>1.0346611484739476E-3</v>
      </c>
      <c r="M19" s="136">
        <v>1.8867924528301883E-2</v>
      </c>
      <c r="N19" s="136">
        <v>-5.946791862284817E-2</v>
      </c>
      <c r="O19" s="136">
        <v>-3.6402569593147804E-2</v>
      </c>
      <c r="P19" s="172">
        <v>-5.0000000000000044E-2</v>
      </c>
      <c r="Q19" s="178">
        <f>Q15/Q16-1</f>
        <v>3.2517707662588435E-2</v>
      </c>
      <c r="R19" s="165"/>
      <c r="S19" s="60"/>
    </row>
    <row r="20" spans="2:20" ht="16.5" customHeight="1">
      <c r="B20" s="395"/>
      <c r="C20" s="184" t="s">
        <v>139</v>
      </c>
      <c r="D20" s="161">
        <v>9.4911794722262632E-2</v>
      </c>
      <c r="E20" s="136">
        <v>2.2996582071955096E-2</v>
      </c>
      <c r="F20" s="136">
        <v>0.14833857397807426</v>
      </c>
      <c r="G20" s="136">
        <v>7.7829143182825744E-2</v>
      </c>
      <c r="H20" s="136">
        <v>-6.9231134991203369E-2</v>
      </c>
      <c r="I20" s="136">
        <v>-8.7424712538784366E-2</v>
      </c>
      <c r="J20" s="136">
        <v>0.11358791406683477</v>
      </c>
      <c r="K20" s="153">
        <v>5.6393752398948838E-3</v>
      </c>
      <c r="L20" s="161">
        <v>0.13303665534605935</v>
      </c>
      <c r="M20" s="136">
        <v>-0.11100658513640638</v>
      </c>
      <c r="N20" s="136">
        <v>-8.495736906211937E-2</v>
      </c>
      <c r="O20" s="136">
        <v>4.311543810848395E-2</v>
      </c>
      <c r="P20" s="172">
        <v>-2.0618556701030966E-2</v>
      </c>
      <c r="Q20" s="178">
        <f>Q15/Q17-1</f>
        <v>7.3928277924814267E-2</v>
      </c>
      <c r="R20" s="165"/>
      <c r="S20" s="60"/>
    </row>
    <row r="21" spans="2:20" ht="16.5" customHeight="1" thickBot="1">
      <c r="B21" s="397"/>
      <c r="C21" s="185" t="s">
        <v>140</v>
      </c>
      <c r="D21" s="162">
        <v>5.9014312909821509E-2</v>
      </c>
      <c r="E21" s="137">
        <v>6.1417653636807401E-2</v>
      </c>
      <c r="F21" s="137">
        <v>0.18626956082786461</v>
      </c>
      <c r="G21" s="137">
        <v>3.7028982525844079E-4</v>
      </c>
      <c r="H21" s="137">
        <v>-0.1291000700724082</v>
      </c>
      <c r="I21" s="137">
        <v>-0.17314370762361508</v>
      </c>
      <c r="J21" s="137">
        <v>0.14025994737261782</v>
      </c>
      <c r="K21" s="154">
        <v>-6.9119134166006124E-2</v>
      </c>
      <c r="L21" s="162">
        <v>0.33136094674556205</v>
      </c>
      <c r="M21" s="137">
        <v>-0.13757700205338808</v>
      </c>
      <c r="N21" s="137">
        <v>7.3751257123702008E-3</v>
      </c>
      <c r="O21" s="137">
        <v>0.14213197969543145</v>
      </c>
      <c r="P21" s="173">
        <v>0.2127659574468086</v>
      </c>
      <c r="Q21" s="179">
        <f>Q15/Q18-1</f>
        <v>5.2068301557792074E-2</v>
      </c>
      <c r="R21" s="166"/>
      <c r="S21" s="60"/>
    </row>
    <row r="22" spans="2:20" ht="15.65" customHeight="1">
      <c r="B22" s="394" t="s">
        <v>126</v>
      </c>
      <c r="C22" s="218" t="s">
        <v>145</v>
      </c>
      <c r="D22" s="227">
        <v>1230</v>
      </c>
      <c r="E22" s="228">
        <v>460</v>
      </c>
      <c r="F22" s="228">
        <v>23300</v>
      </c>
      <c r="G22" s="228">
        <v>8400</v>
      </c>
      <c r="H22" s="228">
        <v>115</v>
      </c>
      <c r="I22" s="228">
        <v>0</v>
      </c>
      <c r="J22" s="228">
        <v>5100</v>
      </c>
      <c r="K22" s="229">
        <v>1100</v>
      </c>
      <c r="L22" s="230">
        <v>16250</v>
      </c>
      <c r="M22" s="231">
        <v>7610</v>
      </c>
      <c r="N22" s="231">
        <v>5155</v>
      </c>
      <c r="O22" s="231">
        <v>40</v>
      </c>
      <c r="P22" s="232">
        <v>140</v>
      </c>
      <c r="Q22" s="233">
        <f>SUM(D22:P22)</f>
        <v>68900</v>
      </c>
      <c r="R22" s="165"/>
      <c r="S22" s="60"/>
      <c r="T22" s="66"/>
    </row>
    <row r="23" spans="2:20" ht="15.65" customHeight="1">
      <c r="B23" s="395"/>
      <c r="C23" s="182" t="s">
        <v>146</v>
      </c>
      <c r="D23" s="187">
        <v>1090</v>
      </c>
      <c r="E23" s="134">
        <v>380</v>
      </c>
      <c r="F23" s="134">
        <v>22190</v>
      </c>
      <c r="G23" s="134">
        <v>7990</v>
      </c>
      <c r="H23" s="134">
        <v>160</v>
      </c>
      <c r="I23" s="134">
        <v>0</v>
      </c>
      <c r="J23" s="134">
        <v>4870</v>
      </c>
      <c r="K23" s="152">
        <v>1025</v>
      </c>
      <c r="L23" s="160">
        <v>15905</v>
      </c>
      <c r="M23" s="135">
        <v>7110</v>
      </c>
      <c r="N23" s="135">
        <v>4710</v>
      </c>
      <c r="O23" s="135">
        <v>60</v>
      </c>
      <c r="P23" s="171">
        <v>185</v>
      </c>
      <c r="Q23" s="177">
        <f>SUM(D23:P23)</f>
        <v>65675</v>
      </c>
      <c r="R23" s="166"/>
      <c r="S23" s="60"/>
      <c r="T23" s="66"/>
    </row>
    <row r="24" spans="2:20" ht="17.149999999999999" customHeight="1">
      <c r="B24" s="395"/>
      <c r="C24" s="183" t="s">
        <v>116</v>
      </c>
      <c r="D24" s="187">
        <v>1484</v>
      </c>
      <c r="E24" s="134">
        <v>450</v>
      </c>
      <c r="F24" s="134">
        <v>27756</v>
      </c>
      <c r="G24" s="134">
        <v>10432</v>
      </c>
      <c r="H24" s="134">
        <v>144</v>
      </c>
      <c r="I24" s="134">
        <v>18</v>
      </c>
      <c r="J24" s="134">
        <v>7017.4</v>
      </c>
      <c r="K24" s="152">
        <v>1541</v>
      </c>
      <c r="L24" s="160">
        <v>18897</v>
      </c>
      <c r="M24" s="135">
        <v>8428</v>
      </c>
      <c r="N24" s="135">
        <v>5290</v>
      </c>
      <c r="O24" s="135">
        <v>50</v>
      </c>
      <c r="P24" s="171">
        <v>238</v>
      </c>
      <c r="Q24" s="177">
        <f>SUM(D24:P24)</f>
        <v>81745.399999999994</v>
      </c>
      <c r="R24" s="167"/>
      <c r="S24" s="60"/>
    </row>
    <row r="25" spans="2:20" ht="17.149999999999999" customHeight="1">
      <c r="B25" s="395"/>
      <c r="C25" s="183" t="s">
        <v>117</v>
      </c>
      <c r="D25" s="187">
        <v>2074</v>
      </c>
      <c r="E25" s="134">
        <v>456</v>
      </c>
      <c r="F25" s="134">
        <v>34479.5</v>
      </c>
      <c r="G25" s="134">
        <v>12284.5</v>
      </c>
      <c r="H25" s="134">
        <v>195</v>
      </c>
      <c r="I25" s="134">
        <v>28.5</v>
      </c>
      <c r="J25" s="134">
        <v>9066.7000000000007</v>
      </c>
      <c r="K25" s="152">
        <v>2116</v>
      </c>
      <c r="L25" s="160">
        <v>23294.5</v>
      </c>
      <c r="M25" s="135">
        <v>9837</v>
      </c>
      <c r="N25" s="135">
        <v>7019</v>
      </c>
      <c r="O25" s="135">
        <v>63</v>
      </c>
      <c r="P25" s="171">
        <v>356.5</v>
      </c>
      <c r="Q25" s="177">
        <f>SUM(D25:P25)</f>
        <v>101270.2</v>
      </c>
      <c r="R25" s="167"/>
      <c r="S25" s="60"/>
    </row>
    <row r="26" spans="2:20" ht="17.149999999999999" customHeight="1">
      <c r="B26" s="395"/>
      <c r="C26" s="184" t="s">
        <v>147</v>
      </c>
      <c r="D26" s="161">
        <v>0.12844036697247696</v>
      </c>
      <c r="E26" s="136">
        <v>0.21052631578947367</v>
      </c>
      <c r="F26" s="136">
        <v>5.0022532672374886E-2</v>
      </c>
      <c r="G26" s="136">
        <v>5.1314142678347885E-2</v>
      </c>
      <c r="H26" s="136">
        <v>-0.28125</v>
      </c>
      <c r="I26" s="136">
        <v>0</v>
      </c>
      <c r="J26" s="136">
        <v>4.7227926078028837E-2</v>
      </c>
      <c r="K26" s="153">
        <v>7.3170731707317138E-2</v>
      </c>
      <c r="L26" s="161">
        <v>2.16912920465262E-2</v>
      </c>
      <c r="M26" s="136">
        <v>7.0323488045006988E-2</v>
      </c>
      <c r="N26" s="136">
        <v>9.4479830148620048E-2</v>
      </c>
      <c r="O26" s="136">
        <v>-0.33333333333333337</v>
      </c>
      <c r="P26" s="172">
        <v>-0.2432432432432432</v>
      </c>
      <c r="Q26" s="178">
        <f>Q22/Q23-1</f>
        <v>4.9105443471640697E-2</v>
      </c>
      <c r="R26" s="167"/>
      <c r="S26" s="60"/>
    </row>
    <row r="27" spans="2:20" ht="17.149999999999999" customHeight="1">
      <c r="B27" s="395"/>
      <c r="C27" s="184" t="s">
        <v>139</v>
      </c>
      <c r="D27" s="161">
        <v>-0.17115902964959573</v>
      </c>
      <c r="E27" s="136">
        <v>2.2222222222222143E-2</v>
      </c>
      <c r="F27" s="136">
        <v>-0.16054186482202049</v>
      </c>
      <c r="G27" s="136">
        <v>-0.19478527607361962</v>
      </c>
      <c r="H27" s="136">
        <v>-0.20138888888888884</v>
      </c>
      <c r="I27" s="136">
        <v>-1</v>
      </c>
      <c r="J27" s="136">
        <v>-0.27323510131957707</v>
      </c>
      <c r="K27" s="153">
        <v>-0.28617780661907855</v>
      </c>
      <c r="L27" s="161">
        <v>-0.14007514420278355</v>
      </c>
      <c r="M27" s="136">
        <v>-9.7057427622211701E-2</v>
      </c>
      <c r="N27" s="136">
        <v>-2.5519848771266562E-2</v>
      </c>
      <c r="O27" s="136">
        <v>-0.19999999999999996</v>
      </c>
      <c r="P27" s="172">
        <v>-0.41176470588235292</v>
      </c>
      <c r="Q27" s="178">
        <f>Q22/Q24-1</f>
        <v>-0.15713911730812979</v>
      </c>
      <c r="R27" s="167"/>
      <c r="S27" s="60"/>
    </row>
    <row r="28" spans="2:20" ht="13.5" customHeight="1" thickBot="1">
      <c r="B28" s="397"/>
      <c r="C28" s="185" t="s">
        <v>140</v>
      </c>
      <c r="D28" s="162">
        <v>-0.40694310511089682</v>
      </c>
      <c r="E28" s="137">
        <v>8.7719298245614308E-3</v>
      </c>
      <c r="F28" s="137">
        <v>-0.32423614031525982</v>
      </c>
      <c r="G28" s="137">
        <v>-0.31621148601896698</v>
      </c>
      <c r="H28" s="137">
        <v>-0.41025641025641024</v>
      </c>
      <c r="I28" s="137">
        <v>-1</v>
      </c>
      <c r="J28" s="137">
        <v>-0.43750206800710301</v>
      </c>
      <c r="K28" s="154">
        <v>-0.48015122873345939</v>
      </c>
      <c r="L28" s="162">
        <v>-0.30241044023267294</v>
      </c>
      <c r="M28" s="137">
        <v>-0.22639015960150455</v>
      </c>
      <c r="N28" s="137">
        <v>-0.26556489528422855</v>
      </c>
      <c r="O28" s="137">
        <v>-0.36507936507936511</v>
      </c>
      <c r="P28" s="173">
        <v>-0.60729312762973353</v>
      </c>
      <c r="Q28" s="179">
        <f>Q22/Q25-1</f>
        <v>-0.31964190847850604</v>
      </c>
      <c r="R28" s="157"/>
      <c r="S28" s="60"/>
    </row>
    <row r="29" spans="2:20" ht="15" customHeight="1">
      <c r="B29" s="394" t="s">
        <v>79</v>
      </c>
      <c r="C29" s="226" t="s">
        <v>145</v>
      </c>
      <c r="D29" s="227">
        <v>1300</v>
      </c>
      <c r="E29" s="228">
        <v>23500</v>
      </c>
      <c r="F29" s="228">
        <v>8000</v>
      </c>
      <c r="G29" s="228">
        <v>10300</v>
      </c>
      <c r="H29" s="228">
        <v>7000</v>
      </c>
      <c r="I29" s="228">
        <v>1400</v>
      </c>
      <c r="J29" s="228">
        <v>17180</v>
      </c>
      <c r="K29" s="229">
        <v>6400</v>
      </c>
      <c r="L29" s="230">
        <v>3940</v>
      </c>
      <c r="M29" s="231">
        <v>1830</v>
      </c>
      <c r="N29" s="231">
        <v>2310</v>
      </c>
      <c r="O29" s="231">
        <v>2650</v>
      </c>
      <c r="P29" s="232">
        <v>200</v>
      </c>
      <c r="Q29" s="233">
        <f>SUM(D29:P29)</f>
        <v>86010</v>
      </c>
      <c r="R29" s="168"/>
      <c r="S29" s="60"/>
      <c r="T29" s="66"/>
    </row>
    <row r="30" spans="2:20" ht="15" customHeight="1">
      <c r="B30" s="395"/>
      <c r="C30" s="182" t="s">
        <v>146</v>
      </c>
      <c r="D30" s="187">
        <v>1220</v>
      </c>
      <c r="E30" s="134">
        <v>22300</v>
      </c>
      <c r="F30" s="134">
        <v>7930</v>
      </c>
      <c r="G30" s="134">
        <v>9960</v>
      </c>
      <c r="H30" s="134">
        <v>6275</v>
      </c>
      <c r="I30" s="134">
        <v>1110</v>
      </c>
      <c r="J30" s="134">
        <v>17195</v>
      </c>
      <c r="K30" s="152">
        <v>6680</v>
      </c>
      <c r="L30" s="160">
        <v>3850</v>
      </c>
      <c r="M30" s="135">
        <v>1770</v>
      </c>
      <c r="N30" s="135">
        <v>1940</v>
      </c>
      <c r="O30" s="135">
        <v>2380</v>
      </c>
      <c r="P30" s="171">
        <v>95</v>
      </c>
      <c r="Q30" s="177">
        <f>SUM(D30:P30)</f>
        <v>82705</v>
      </c>
      <c r="R30" s="168"/>
      <c r="S30" s="60"/>
      <c r="T30" s="66"/>
    </row>
    <row r="31" spans="2:20" ht="15" customHeight="1">
      <c r="B31" s="395"/>
      <c r="C31" s="183" t="s">
        <v>116</v>
      </c>
      <c r="D31" s="187">
        <v>1694</v>
      </c>
      <c r="E31" s="134">
        <v>21933</v>
      </c>
      <c r="F31" s="134">
        <v>11084</v>
      </c>
      <c r="G31" s="134">
        <v>12026</v>
      </c>
      <c r="H31" s="134">
        <v>6180</v>
      </c>
      <c r="I31" s="134">
        <v>1290</v>
      </c>
      <c r="J31" s="134">
        <v>18920</v>
      </c>
      <c r="K31" s="152">
        <v>7437</v>
      </c>
      <c r="L31" s="160">
        <v>4891</v>
      </c>
      <c r="M31" s="135">
        <v>1892</v>
      </c>
      <c r="N31" s="135">
        <v>1587</v>
      </c>
      <c r="O31" s="135">
        <v>2230</v>
      </c>
      <c r="P31" s="171">
        <v>101</v>
      </c>
      <c r="Q31" s="177">
        <f>SUM(D31:P31)</f>
        <v>91265</v>
      </c>
      <c r="R31" s="168"/>
      <c r="S31" s="60"/>
      <c r="T31" s="66"/>
    </row>
    <row r="32" spans="2:20" ht="15" customHeight="1">
      <c r="B32" s="395"/>
      <c r="C32" s="183" t="s">
        <v>117</v>
      </c>
      <c r="D32" s="187">
        <v>1830</v>
      </c>
      <c r="E32" s="134">
        <v>22457.5</v>
      </c>
      <c r="F32" s="134">
        <v>10897.5</v>
      </c>
      <c r="G32" s="134">
        <v>13251</v>
      </c>
      <c r="H32" s="134">
        <v>6826.5</v>
      </c>
      <c r="I32" s="134">
        <v>1210.5</v>
      </c>
      <c r="J32" s="134">
        <v>19479.5</v>
      </c>
      <c r="K32" s="152">
        <v>7859.5</v>
      </c>
      <c r="L32" s="160">
        <v>4784</v>
      </c>
      <c r="M32" s="135">
        <v>2098.5</v>
      </c>
      <c r="N32" s="135">
        <v>1461.5</v>
      </c>
      <c r="O32" s="135">
        <v>2196</v>
      </c>
      <c r="P32" s="171">
        <v>91</v>
      </c>
      <c r="Q32" s="177">
        <f>SUM(D32:P32)</f>
        <v>94443</v>
      </c>
      <c r="R32" s="168"/>
      <c r="S32" s="60"/>
      <c r="T32" s="66"/>
    </row>
    <row r="33" spans="2:20" ht="15" customHeight="1">
      <c r="B33" s="395"/>
      <c r="C33" s="184" t="s">
        <v>147</v>
      </c>
      <c r="D33" s="161">
        <v>6.5573770491803351E-2</v>
      </c>
      <c r="E33" s="136">
        <v>5.3811659192825045E-2</v>
      </c>
      <c r="F33" s="136">
        <v>8.8272383354350836E-3</v>
      </c>
      <c r="G33" s="136">
        <v>3.4136546184738936E-2</v>
      </c>
      <c r="H33" s="136">
        <v>0.11553784860557759</v>
      </c>
      <c r="I33" s="136">
        <v>0.26126126126126126</v>
      </c>
      <c r="J33" s="136">
        <v>-8.7234661238733135E-4</v>
      </c>
      <c r="K33" s="153">
        <v>-4.1916167664670656E-2</v>
      </c>
      <c r="L33" s="161">
        <v>2.3376623376623273E-2</v>
      </c>
      <c r="M33" s="136">
        <v>3.3898305084745672E-2</v>
      </c>
      <c r="N33" s="136">
        <v>0.19072164948453607</v>
      </c>
      <c r="O33" s="136">
        <v>0.11344537815126055</v>
      </c>
      <c r="P33" s="172">
        <v>1.1052631578947367</v>
      </c>
      <c r="Q33" s="178">
        <f>Q29/Q30-1</f>
        <v>3.9961308264312878E-2</v>
      </c>
      <c r="R33" s="157"/>
      <c r="S33" s="60"/>
      <c r="T33" s="66"/>
    </row>
    <row r="34" spans="2:20" ht="15" customHeight="1">
      <c r="B34" s="395"/>
      <c r="C34" s="184" t="s">
        <v>139</v>
      </c>
      <c r="D34" s="161">
        <v>-0.23258559622195984</v>
      </c>
      <c r="E34" s="136">
        <v>7.1444854785027045E-2</v>
      </c>
      <c r="F34" s="136">
        <v>-0.27823890292313247</v>
      </c>
      <c r="G34" s="136">
        <v>-0.14352236820222852</v>
      </c>
      <c r="H34" s="136">
        <v>0.13268608414239491</v>
      </c>
      <c r="I34" s="136">
        <v>8.5271317829457294E-2</v>
      </c>
      <c r="J34" s="136">
        <v>-9.1966173361522241E-2</v>
      </c>
      <c r="K34" s="153">
        <v>-0.13943794540809462</v>
      </c>
      <c r="L34" s="161">
        <v>-0.19443876507871605</v>
      </c>
      <c r="M34" s="136">
        <v>-3.2769556025370017E-2</v>
      </c>
      <c r="N34" s="136">
        <v>0.45557655954631371</v>
      </c>
      <c r="O34" s="136">
        <v>0.18834080717488799</v>
      </c>
      <c r="P34" s="172">
        <v>0.98019801980198018</v>
      </c>
      <c r="Q34" s="178">
        <f>Q29/Q31-1</f>
        <v>-5.7579575960116092E-2</v>
      </c>
      <c r="R34" s="72"/>
      <c r="S34" s="60"/>
    </row>
    <row r="35" spans="2:20" ht="15" customHeight="1" thickBot="1">
      <c r="B35" s="397"/>
      <c r="C35" s="185" t="s">
        <v>140</v>
      </c>
      <c r="D35" s="162">
        <v>-0.2896174863387978</v>
      </c>
      <c r="E35" s="137">
        <v>4.6421017477457527E-2</v>
      </c>
      <c r="F35" s="137">
        <v>-0.26588667125487497</v>
      </c>
      <c r="G35" s="137">
        <v>-0.22270017357180594</v>
      </c>
      <c r="H35" s="137">
        <v>2.5415659562000981E-2</v>
      </c>
      <c r="I35" s="137">
        <v>0.15654688145394458</v>
      </c>
      <c r="J35" s="137">
        <v>-0.118047177802305</v>
      </c>
      <c r="K35" s="154">
        <v>-0.18569883580380431</v>
      </c>
      <c r="L35" s="162">
        <v>-0.1764214046822743</v>
      </c>
      <c r="M35" s="137">
        <v>-0.12794853466761968</v>
      </c>
      <c r="N35" s="137">
        <v>0.58056790968183369</v>
      </c>
      <c r="O35" s="137">
        <v>0.2067395264116576</v>
      </c>
      <c r="P35" s="173">
        <v>1.197802197802198</v>
      </c>
      <c r="Q35" s="179">
        <f>Q29/Q32-1</f>
        <v>-8.9291953876941665E-2</v>
      </c>
      <c r="R35" s="167"/>
      <c r="S35" s="60"/>
    </row>
    <row r="36" spans="2:20" ht="18.649999999999999" customHeight="1">
      <c r="B36" s="394" t="s">
        <v>80</v>
      </c>
      <c r="C36" s="218" t="s">
        <v>145</v>
      </c>
      <c r="D36" s="227">
        <v>200</v>
      </c>
      <c r="E36" s="228">
        <v>830</v>
      </c>
      <c r="F36" s="228">
        <v>1200</v>
      </c>
      <c r="G36" s="228">
        <v>2000</v>
      </c>
      <c r="H36" s="228">
        <v>580</v>
      </c>
      <c r="I36" s="228">
        <v>80</v>
      </c>
      <c r="J36" s="228">
        <v>500</v>
      </c>
      <c r="K36" s="229">
        <v>400</v>
      </c>
      <c r="L36" s="230">
        <v>330</v>
      </c>
      <c r="M36" s="231">
        <v>125</v>
      </c>
      <c r="N36" s="231">
        <v>180</v>
      </c>
      <c r="O36" s="231">
        <v>615</v>
      </c>
      <c r="P36" s="232">
        <v>95</v>
      </c>
      <c r="Q36" s="233">
        <f>SUM(D36:P36)</f>
        <v>7135</v>
      </c>
      <c r="R36" s="157"/>
      <c r="S36" s="60"/>
      <c r="T36" s="66"/>
    </row>
    <row r="37" spans="2:20" ht="14">
      <c r="B37" s="395"/>
      <c r="C37" s="182" t="s">
        <v>146</v>
      </c>
      <c r="D37" s="187">
        <v>300</v>
      </c>
      <c r="E37" s="134">
        <v>840</v>
      </c>
      <c r="F37" s="134">
        <v>2950</v>
      </c>
      <c r="G37" s="134">
        <v>2620</v>
      </c>
      <c r="H37" s="134">
        <v>610</v>
      </c>
      <c r="I37" s="134">
        <v>120</v>
      </c>
      <c r="J37" s="134">
        <v>1110</v>
      </c>
      <c r="K37" s="152">
        <v>845</v>
      </c>
      <c r="L37" s="160">
        <v>790</v>
      </c>
      <c r="M37" s="135">
        <v>280</v>
      </c>
      <c r="N37" s="135">
        <v>180</v>
      </c>
      <c r="O37" s="135">
        <v>760</v>
      </c>
      <c r="P37" s="171">
        <v>55</v>
      </c>
      <c r="Q37" s="177">
        <f>SUM(D37:P37)</f>
        <v>11460</v>
      </c>
      <c r="R37" s="167"/>
      <c r="S37" s="60"/>
      <c r="T37" s="66"/>
    </row>
    <row r="38" spans="2:20" ht="14">
      <c r="B38" s="395"/>
      <c r="C38" s="183" t="s">
        <v>116</v>
      </c>
      <c r="D38" s="187">
        <v>208</v>
      </c>
      <c r="E38" s="134">
        <v>980</v>
      </c>
      <c r="F38" s="134">
        <v>2144</v>
      </c>
      <c r="G38" s="134">
        <v>2730</v>
      </c>
      <c r="H38" s="134">
        <v>727</v>
      </c>
      <c r="I38" s="134">
        <v>101</v>
      </c>
      <c r="J38" s="134">
        <v>1158</v>
      </c>
      <c r="K38" s="152">
        <v>903</v>
      </c>
      <c r="L38" s="160">
        <v>788</v>
      </c>
      <c r="M38" s="135">
        <v>520</v>
      </c>
      <c r="N38" s="135">
        <v>252</v>
      </c>
      <c r="O38" s="135">
        <v>725</v>
      </c>
      <c r="P38" s="171">
        <v>31</v>
      </c>
      <c r="Q38" s="177">
        <f>SUM(D38:P38)</f>
        <v>11267</v>
      </c>
      <c r="R38" s="167"/>
      <c r="S38" s="60"/>
      <c r="T38" s="66"/>
    </row>
    <row r="39" spans="2:20" ht="14">
      <c r="B39" s="395"/>
      <c r="C39" s="183" t="s">
        <v>117</v>
      </c>
      <c r="D39" s="187">
        <v>199.5</v>
      </c>
      <c r="E39" s="134">
        <v>1135</v>
      </c>
      <c r="F39" s="134">
        <v>1722.5</v>
      </c>
      <c r="G39" s="134">
        <v>2375</v>
      </c>
      <c r="H39" s="134">
        <v>651</v>
      </c>
      <c r="I39" s="134">
        <v>81.5</v>
      </c>
      <c r="J39" s="134">
        <v>1034.5</v>
      </c>
      <c r="K39" s="152">
        <v>813</v>
      </c>
      <c r="L39" s="160">
        <v>648.5</v>
      </c>
      <c r="M39" s="135">
        <v>509.5</v>
      </c>
      <c r="N39" s="135">
        <v>217.5</v>
      </c>
      <c r="O39" s="135">
        <v>779.5</v>
      </c>
      <c r="P39" s="171">
        <v>22</v>
      </c>
      <c r="Q39" s="177">
        <f>SUM(D39:P39)</f>
        <v>10189</v>
      </c>
      <c r="R39" s="167"/>
      <c r="S39" s="60"/>
      <c r="T39" s="66"/>
    </row>
    <row r="40" spans="2:20" ht="14">
      <c r="B40" s="395"/>
      <c r="C40" s="184" t="s">
        <v>147</v>
      </c>
      <c r="D40" s="161">
        <v>-0.33333333333333337</v>
      </c>
      <c r="E40" s="136">
        <v>-1.1904761904761862E-2</v>
      </c>
      <c r="F40" s="136">
        <v>-0.59322033898305082</v>
      </c>
      <c r="G40" s="136">
        <v>-0.23664122137404575</v>
      </c>
      <c r="H40" s="136">
        <v>-4.9180327868852514E-2</v>
      </c>
      <c r="I40" s="136">
        <v>-0.33333333333333337</v>
      </c>
      <c r="J40" s="136">
        <v>-0.54954954954954949</v>
      </c>
      <c r="K40" s="153">
        <v>-0.52662721893491127</v>
      </c>
      <c r="L40" s="161">
        <v>-0.58227848101265822</v>
      </c>
      <c r="M40" s="136">
        <v>-0.5535714285714286</v>
      </c>
      <c r="N40" s="136">
        <v>0</v>
      </c>
      <c r="O40" s="136">
        <v>-0.19078947368421051</v>
      </c>
      <c r="P40" s="172">
        <v>0.72727272727272729</v>
      </c>
      <c r="Q40" s="178">
        <f>Q36/Q37-1</f>
        <v>-0.37739965095986039</v>
      </c>
      <c r="R40" s="167"/>
      <c r="S40" s="60"/>
      <c r="T40" s="66"/>
    </row>
    <row r="41" spans="2:20" ht="22" customHeight="1">
      <c r="B41" s="395"/>
      <c r="C41" s="184" t="s">
        <v>139</v>
      </c>
      <c r="D41" s="161">
        <v>-3.8461538461538436E-2</v>
      </c>
      <c r="E41" s="136">
        <v>-0.15306122448979587</v>
      </c>
      <c r="F41" s="136">
        <v>-0.44029850746268662</v>
      </c>
      <c r="G41" s="136">
        <v>-0.26739926739926745</v>
      </c>
      <c r="H41" s="136">
        <v>-0.20220082530949102</v>
      </c>
      <c r="I41" s="136">
        <v>-0.20792079207920788</v>
      </c>
      <c r="J41" s="136">
        <v>-0.56822107081174433</v>
      </c>
      <c r="K41" s="153">
        <v>-0.55703211517165008</v>
      </c>
      <c r="L41" s="161">
        <v>-0.58121827411167515</v>
      </c>
      <c r="M41" s="136">
        <v>-0.75961538461538458</v>
      </c>
      <c r="N41" s="136">
        <v>-0.2857142857142857</v>
      </c>
      <c r="O41" s="136">
        <v>-0.15172413793103445</v>
      </c>
      <c r="P41" s="172">
        <v>2.064516129032258</v>
      </c>
      <c r="Q41" s="178">
        <f>Q36/Q38-1</f>
        <v>-0.36673471199076946</v>
      </c>
      <c r="R41" s="157"/>
      <c r="S41" s="60"/>
    </row>
    <row r="42" spans="2:20" ht="17.5" customHeight="1" thickBot="1">
      <c r="B42" s="397"/>
      <c r="C42" s="185" t="s">
        <v>140</v>
      </c>
      <c r="D42" s="162">
        <v>2.5062656641603454E-3</v>
      </c>
      <c r="E42" s="137">
        <v>-0.2687224669603524</v>
      </c>
      <c r="F42" s="137">
        <v>-0.30333817126269957</v>
      </c>
      <c r="G42" s="137">
        <v>-0.15789473684210531</v>
      </c>
      <c r="H42" s="137">
        <v>-0.10906298003072201</v>
      </c>
      <c r="I42" s="137">
        <v>-1.8404907975460127E-2</v>
      </c>
      <c r="J42" s="137">
        <v>-0.51667472208796528</v>
      </c>
      <c r="K42" s="154">
        <v>-0.50799507995079951</v>
      </c>
      <c r="L42" s="162">
        <v>-0.49113338473400159</v>
      </c>
      <c r="M42" s="137">
        <v>-0.75466143277723252</v>
      </c>
      <c r="N42" s="137">
        <v>-0.17241379310344829</v>
      </c>
      <c r="O42" s="137">
        <v>-0.21103271327774209</v>
      </c>
      <c r="P42" s="173">
        <v>3.3181818181818183</v>
      </c>
      <c r="Q42" s="179">
        <f>Q36/Q39-1</f>
        <v>-0.29973500834232991</v>
      </c>
      <c r="R42" s="168"/>
      <c r="S42" s="60"/>
    </row>
    <row r="43" spans="2:20" ht="17.149999999999999" customHeight="1">
      <c r="B43" s="394" t="s">
        <v>82</v>
      </c>
      <c r="C43" s="226" t="s">
        <v>145</v>
      </c>
      <c r="D43" s="227">
        <v>2145</v>
      </c>
      <c r="E43" s="228">
        <v>445</v>
      </c>
      <c r="F43" s="228">
        <v>10870</v>
      </c>
      <c r="G43" s="228">
        <v>21620</v>
      </c>
      <c r="H43" s="228">
        <v>1070</v>
      </c>
      <c r="I43" s="228">
        <v>13070</v>
      </c>
      <c r="J43" s="228">
        <v>4750</v>
      </c>
      <c r="K43" s="229">
        <v>9570</v>
      </c>
      <c r="L43" s="230">
        <v>305</v>
      </c>
      <c r="M43" s="231">
        <v>215</v>
      </c>
      <c r="N43" s="231">
        <v>20</v>
      </c>
      <c r="O43" s="231">
        <v>5</v>
      </c>
      <c r="P43" s="232">
        <v>20</v>
      </c>
      <c r="Q43" s="233">
        <f>SUM(D43:P43)</f>
        <v>64105</v>
      </c>
      <c r="R43" s="72"/>
      <c r="S43" s="60"/>
      <c r="T43" s="66"/>
    </row>
    <row r="44" spans="2:20" ht="17.149999999999999" customHeight="1">
      <c r="B44" s="395"/>
      <c r="C44" s="182" t="s">
        <v>154</v>
      </c>
      <c r="D44" s="187">
        <v>2850</v>
      </c>
      <c r="E44" s="134">
        <v>516</v>
      </c>
      <c r="F44" s="134">
        <v>15015</v>
      </c>
      <c r="G44" s="134">
        <v>32070</v>
      </c>
      <c r="H44" s="134">
        <v>1345</v>
      </c>
      <c r="I44" s="134">
        <v>15994</v>
      </c>
      <c r="J44" s="134">
        <v>5740</v>
      </c>
      <c r="K44" s="152">
        <v>13310</v>
      </c>
      <c r="L44" s="160">
        <v>275</v>
      </c>
      <c r="M44" s="135">
        <v>295</v>
      </c>
      <c r="N44" s="135">
        <v>20</v>
      </c>
      <c r="O44" s="135">
        <v>5</v>
      </c>
      <c r="P44" s="171">
        <v>3</v>
      </c>
      <c r="Q44" s="177">
        <f>SUM(D44:P44)</f>
        <v>87438</v>
      </c>
      <c r="R44" s="72"/>
      <c r="S44" s="60"/>
      <c r="T44" s="66"/>
    </row>
    <row r="45" spans="2:20" ht="17.149999999999999" customHeight="1">
      <c r="B45" s="395"/>
      <c r="C45" s="183" t="s">
        <v>116</v>
      </c>
      <c r="D45" s="187">
        <v>2061.8000000000002</v>
      </c>
      <c r="E45" s="134">
        <v>346</v>
      </c>
      <c r="F45" s="134">
        <v>12071.8</v>
      </c>
      <c r="G45" s="134">
        <v>28418.400000000001</v>
      </c>
      <c r="H45" s="134">
        <v>1181.2</v>
      </c>
      <c r="I45" s="134">
        <v>15731.6</v>
      </c>
      <c r="J45" s="134">
        <v>4545.3999999999996</v>
      </c>
      <c r="K45" s="152">
        <v>10464.799999999999</v>
      </c>
      <c r="L45" s="160">
        <v>234</v>
      </c>
      <c r="M45" s="135">
        <v>251</v>
      </c>
      <c r="N45" s="135">
        <v>63</v>
      </c>
      <c r="O45" s="135">
        <v>1</v>
      </c>
      <c r="P45" s="171">
        <v>29</v>
      </c>
      <c r="Q45" s="177">
        <f>SUM(D45:P45)</f>
        <v>75399</v>
      </c>
      <c r="R45" s="72"/>
      <c r="S45" s="60"/>
      <c r="T45" s="66"/>
    </row>
    <row r="46" spans="2:20" ht="17.149999999999999" customHeight="1">
      <c r="B46" s="395"/>
      <c r="C46" s="183" t="s">
        <v>117</v>
      </c>
      <c r="D46" s="187">
        <v>2591.8000000000002</v>
      </c>
      <c r="E46" s="134">
        <v>285.89999999999998</v>
      </c>
      <c r="F46" s="134">
        <v>13412.3</v>
      </c>
      <c r="G46" s="134">
        <v>29918.5</v>
      </c>
      <c r="H46" s="134">
        <v>1391.2</v>
      </c>
      <c r="I46" s="134">
        <v>17318.7</v>
      </c>
      <c r="J46" s="134">
        <v>5075.6000000000004</v>
      </c>
      <c r="K46" s="152">
        <v>10219.4</v>
      </c>
      <c r="L46" s="160">
        <v>342.1</v>
      </c>
      <c r="M46" s="135">
        <v>298.89999999999998</v>
      </c>
      <c r="N46" s="135">
        <v>71.400000000000006</v>
      </c>
      <c r="O46" s="135">
        <v>0.5</v>
      </c>
      <c r="P46" s="171">
        <v>28.4</v>
      </c>
      <c r="Q46" s="177">
        <f>SUM(D46:P46)</f>
        <v>80954.699999999983</v>
      </c>
      <c r="R46" s="72"/>
      <c r="S46" s="60"/>
      <c r="T46" s="66"/>
    </row>
    <row r="47" spans="2:20" ht="15" customHeight="1">
      <c r="B47" s="395"/>
      <c r="C47" s="184" t="s">
        <v>147</v>
      </c>
      <c r="D47" s="161">
        <v>-0.24736842105263157</v>
      </c>
      <c r="E47" s="136">
        <v>-0.13759689922480622</v>
      </c>
      <c r="F47" s="136">
        <v>-0.27605727605727604</v>
      </c>
      <c r="G47" s="136">
        <v>-0.3258497037729966</v>
      </c>
      <c r="H47" s="136">
        <v>-0.20446096654275092</v>
      </c>
      <c r="I47" s="136">
        <v>-0.18281855695885962</v>
      </c>
      <c r="J47" s="136">
        <v>-0.17247386759581884</v>
      </c>
      <c r="K47" s="153">
        <v>-0.28099173553719003</v>
      </c>
      <c r="L47" s="161">
        <v>0.10909090909090913</v>
      </c>
      <c r="M47" s="136">
        <v>-0.27118644067796616</v>
      </c>
      <c r="N47" s="136">
        <v>0</v>
      </c>
      <c r="O47" s="136">
        <v>0</v>
      </c>
      <c r="P47" s="172">
        <v>5.666666666666667</v>
      </c>
      <c r="Q47" s="178">
        <f>Q43/Q44-1</f>
        <v>-0.26685194080376951</v>
      </c>
      <c r="R47" s="167"/>
      <c r="S47" s="60"/>
      <c r="T47" s="66"/>
    </row>
    <row r="48" spans="2:20" ht="15" customHeight="1">
      <c r="B48" s="395"/>
      <c r="C48" s="184" t="s">
        <v>139</v>
      </c>
      <c r="D48" s="161">
        <v>4.0353089533417208E-2</v>
      </c>
      <c r="E48" s="136">
        <v>0.28612716763005785</v>
      </c>
      <c r="F48" s="136">
        <v>-9.9554333239450621E-2</v>
      </c>
      <c r="G48" s="136">
        <v>-0.23922529065675768</v>
      </c>
      <c r="H48" s="136">
        <v>-9.4141550965120224E-2</v>
      </c>
      <c r="I48" s="136">
        <v>-0.16918813089577667</v>
      </c>
      <c r="J48" s="136">
        <v>4.501254015048195E-2</v>
      </c>
      <c r="K48" s="153">
        <v>-8.550569528323515E-2</v>
      </c>
      <c r="L48" s="161">
        <v>0.30341880341880345</v>
      </c>
      <c r="M48" s="136">
        <v>-0.14342629482071712</v>
      </c>
      <c r="N48" s="136">
        <v>-0.68253968253968256</v>
      </c>
      <c r="O48" s="136">
        <v>4</v>
      </c>
      <c r="P48" s="172">
        <v>-0.31034482758620685</v>
      </c>
      <c r="Q48" s="178">
        <f>Q43/Q45-1</f>
        <v>-0.14978978501041129</v>
      </c>
      <c r="R48" s="157"/>
      <c r="S48" s="60"/>
    </row>
    <row r="49" spans="2:20" ht="15" customHeight="1" thickBot="1">
      <c r="B49" s="397"/>
      <c r="C49" s="185" t="s">
        <v>140</v>
      </c>
      <c r="D49" s="162">
        <v>-0.17238984489543951</v>
      </c>
      <c r="E49" s="137">
        <v>0.55648828261629957</v>
      </c>
      <c r="F49" s="137">
        <v>-0.18954989077190332</v>
      </c>
      <c r="G49" s="137">
        <v>-0.27737018901348665</v>
      </c>
      <c r="H49" s="137">
        <v>-0.230879815986199</v>
      </c>
      <c r="I49" s="137">
        <v>-0.24532441811452366</v>
      </c>
      <c r="J49" s="137">
        <v>-6.4150051225470905E-2</v>
      </c>
      <c r="K49" s="154">
        <v>-6.3545805037477754E-2</v>
      </c>
      <c r="L49" s="162">
        <v>-0.10844782227418892</v>
      </c>
      <c r="M49" s="137">
        <v>-0.28069588491134156</v>
      </c>
      <c r="N49" s="137">
        <v>-0.71988795518207283</v>
      </c>
      <c r="O49" s="137">
        <v>9</v>
      </c>
      <c r="P49" s="173">
        <v>-0.29577464788732388</v>
      </c>
      <c r="Q49" s="179">
        <f>Q43/Q46-1</f>
        <v>-0.20813739041710966</v>
      </c>
      <c r="R49" s="167"/>
      <c r="S49" s="60"/>
    </row>
    <row r="50" spans="2:20" ht="18.649999999999999" customHeight="1">
      <c r="B50" s="394" t="s">
        <v>83</v>
      </c>
      <c r="C50" s="218" t="s">
        <v>145</v>
      </c>
      <c r="D50" s="227">
        <v>1395</v>
      </c>
      <c r="E50" s="228">
        <v>645</v>
      </c>
      <c r="F50" s="228">
        <v>10130</v>
      </c>
      <c r="G50" s="228">
        <v>9280</v>
      </c>
      <c r="H50" s="228">
        <v>830</v>
      </c>
      <c r="I50" s="228">
        <v>10380</v>
      </c>
      <c r="J50" s="228">
        <v>3940</v>
      </c>
      <c r="K50" s="229">
        <v>3630</v>
      </c>
      <c r="L50" s="230">
        <v>240</v>
      </c>
      <c r="M50" s="231">
        <v>80</v>
      </c>
      <c r="N50" s="231">
        <v>15</v>
      </c>
      <c r="O50" s="231">
        <v>0</v>
      </c>
      <c r="P50" s="232">
        <v>0</v>
      </c>
      <c r="Q50" s="233">
        <f>SUM(D50:P50)</f>
        <v>40565</v>
      </c>
      <c r="R50" s="168"/>
      <c r="S50" s="60"/>
      <c r="T50" s="66"/>
    </row>
    <row r="51" spans="2:20" ht="15" customHeight="1">
      <c r="B51" s="395"/>
      <c r="C51" s="182" t="s">
        <v>146</v>
      </c>
      <c r="D51" s="187">
        <v>1580</v>
      </c>
      <c r="E51" s="134">
        <v>704</v>
      </c>
      <c r="F51" s="134">
        <v>13515</v>
      </c>
      <c r="G51" s="134">
        <v>12940</v>
      </c>
      <c r="H51" s="134">
        <v>960</v>
      </c>
      <c r="I51" s="134">
        <v>12676</v>
      </c>
      <c r="J51" s="134">
        <v>4670</v>
      </c>
      <c r="K51" s="152">
        <v>4680</v>
      </c>
      <c r="L51" s="160">
        <v>565</v>
      </c>
      <c r="M51" s="135">
        <v>75</v>
      </c>
      <c r="N51" s="135">
        <v>5</v>
      </c>
      <c r="O51" s="135">
        <v>0</v>
      </c>
      <c r="P51" s="171">
        <v>0</v>
      </c>
      <c r="Q51" s="177">
        <f>SUM(D51:P51)</f>
        <v>52370</v>
      </c>
      <c r="R51" s="157"/>
      <c r="S51" s="60"/>
      <c r="T51" s="66"/>
    </row>
    <row r="52" spans="2:20" ht="15" customHeight="1">
      <c r="B52" s="395"/>
      <c r="C52" s="183" t="s">
        <v>116</v>
      </c>
      <c r="D52" s="187">
        <v>1589.4</v>
      </c>
      <c r="E52" s="134">
        <v>627</v>
      </c>
      <c r="F52" s="134">
        <v>11523.8</v>
      </c>
      <c r="G52" s="134">
        <v>12037.4</v>
      </c>
      <c r="H52" s="134">
        <v>1079.2</v>
      </c>
      <c r="I52" s="134">
        <v>12506</v>
      </c>
      <c r="J52" s="134">
        <v>4175.3999999999996</v>
      </c>
      <c r="K52" s="152">
        <v>4220.3999999999996</v>
      </c>
      <c r="L52" s="160">
        <v>485</v>
      </c>
      <c r="M52" s="135">
        <v>68</v>
      </c>
      <c r="N52" s="135">
        <v>11</v>
      </c>
      <c r="O52" s="135">
        <v>0</v>
      </c>
      <c r="P52" s="171">
        <v>3</v>
      </c>
      <c r="Q52" s="177">
        <f>SUM(D52:P52)</f>
        <v>48325.600000000006</v>
      </c>
      <c r="R52" s="157"/>
      <c r="S52" s="60"/>
      <c r="T52" s="66"/>
    </row>
    <row r="53" spans="2:20" ht="15" customHeight="1">
      <c r="B53" s="395"/>
      <c r="C53" s="183" t="s">
        <v>117</v>
      </c>
      <c r="D53" s="187">
        <v>1645.6</v>
      </c>
      <c r="E53" s="134">
        <v>584</v>
      </c>
      <c r="F53" s="134">
        <v>11170.1</v>
      </c>
      <c r="G53" s="134">
        <v>12161.5</v>
      </c>
      <c r="H53" s="134">
        <v>1194.3</v>
      </c>
      <c r="I53" s="134">
        <v>13354.9</v>
      </c>
      <c r="J53" s="134">
        <v>4079.8</v>
      </c>
      <c r="K53" s="152">
        <v>3825.6</v>
      </c>
      <c r="L53" s="160">
        <v>487.5</v>
      </c>
      <c r="M53" s="135">
        <v>86.9</v>
      </c>
      <c r="N53" s="135">
        <v>11.3</v>
      </c>
      <c r="O53" s="135">
        <v>0</v>
      </c>
      <c r="P53" s="171">
        <v>2.2000000000000002</v>
      </c>
      <c r="Q53" s="177">
        <f>SUM(D53:P53)</f>
        <v>48603.700000000004</v>
      </c>
      <c r="R53" s="157"/>
      <c r="S53" s="60"/>
      <c r="T53" s="66"/>
    </row>
    <row r="54" spans="2:20" ht="15" customHeight="1">
      <c r="B54" s="395"/>
      <c r="C54" s="184" t="s">
        <v>147</v>
      </c>
      <c r="D54" s="161">
        <v>-0.11708860759493667</v>
      </c>
      <c r="E54" s="136">
        <v>-8.3806818181818232E-2</v>
      </c>
      <c r="F54" s="136">
        <v>-0.25046244913059568</v>
      </c>
      <c r="G54" s="136">
        <v>-0.28284389489953632</v>
      </c>
      <c r="H54" s="136">
        <v>-0.13541666666666663</v>
      </c>
      <c r="I54" s="136">
        <v>-0.18112969390975076</v>
      </c>
      <c r="J54" s="136">
        <v>-0.15631691648822266</v>
      </c>
      <c r="K54" s="153">
        <v>-0.22435897435897434</v>
      </c>
      <c r="L54" s="161">
        <v>-0.5752212389380531</v>
      </c>
      <c r="M54" s="136">
        <v>6.6666666666666652E-2</v>
      </c>
      <c r="N54" s="136">
        <v>2</v>
      </c>
      <c r="O54" s="136">
        <v>0</v>
      </c>
      <c r="P54" s="172">
        <v>0</v>
      </c>
      <c r="Q54" s="178">
        <f>Q50/Q51-1</f>
        <v>-0.22541531411113236</v>
      </c>
      <c r="R54" s="157"/>
      <c r="S54" s="60"/>
      <c r="T54" s="66"/>
    </row>
    <row r="55" spans="2:20" ht="15" customHeight="1">
      <c r="B55" s="395"/>
      <c r="C55" s="184" t="s">
        <v>114</v>
      </c>
      <c r="D55" s="161">
        <v>-0.12231030577576452</v>
      </c>
      <c r="E55" s="136">
        <v>2.8708133971291794E-2</v>
      </c>
      <c r="F55" s="136">
        <v>-0.12094968673527828</v>
      </c>
      <c r="G55" s="136">
        <v>-0.22906940036885037</v>
      </c>
      <c r="H55" s="136">
        <v>-0.23091178650852484</v>
      </c>
      <c r="I55" s="136">
        <v>-0.16999840076763151</v>
      </c>
      <c r="J55" s="136">
        <v>-5.6377832063993827E-2</v>
      </c>
      <c r="K55" s="153">
        <v>-0.13989195336934879</v>
      </c>
      <c r="L55" s="161">
        <v>-0.50515463917525771</v>
      </c>
      <c r="M55" s="136">
        <v>0.17647058823529416</v>
      </c>
      <c r="N55" s="136">
        <v>0.36363636363636354</v>
      </c>
      <c r="O55" s="136">
        <v>0</v>
      </c>
      <c r="P55" s="172">
        <v>-1</v>
      </c>
      <c r="Q55" s="178">
        <f>Q50/Q52-1</f>
        <v>-0.16058983230420321</v>
      </c>
      <c r="R55" s="72"/>
      <c r="S55" s="60"/>
    </row>
    <row r="56" spans="2:20" ht="15" customHeight="1" thickBot="1">
      <c r="B56" s="397"/>
      <c r="C56" s="185" t="s">
        <v>115</v>
      </c>
      <c r="D56" s="162">
        <v>-0.15228488089450654</v>
      </c>
      <c r="E56" s="137">
        <v>0.10445205479452047</v>
      </c>
      <c r="F56" s="137">
        <v>-9.3114654300319621E-2</v>
      </c>
      <c r="G56" s="137">
        <v>-0.23693623319491841</v>
      </c>
      <c r="H56" s="137">
        <v>-0.30503223645650168</v>
      </c>
      <c r="I56" s="137">
        <v>-0.22275719024477902</v>
      </c>
      <c r="J56" s="137">
        <v>-3.4266385607137684E-2</v>
      </c>
      <c r="K56" s="154">
        <v>-5.1129234629861964E-2</v>
      </c>
      <c r="L56" s="162">
        <v>-0.50769230769230766</v>
      </c>
      <c r="M56" s="137">
        <v>-7.9401611047180687E-2</v>
      </c>
      <c r="N56" s="137">
        <v>0.32743362831858391</v>
      </c>
      <c r="O56" s="137">
        <v>0</v>
      </c>
      <c r="P56" s="173">
        <v>-1</v>
      </c>
      <c r="Q56" s="179">
        <f>Q50/Q53-1</f>
        <v>-0.16539275816450194</v>
      </c>
      <c r="R56" s="168"/>
      <c r="S56" s="60"/>
    </row>
    <row r="57" spans="2:20" ht="13.5" customHeight="1">
      <c r="B57" s="394" t="s">
        <v>144</v>
      </c>
      <c r="C57" s="218" t="s">
        <v>145</v>
      </c>
      <c r="D57" s="227">
        <v>3540</v>
      </c>
      <c r="E57" s="228">
        <v>1090</v>
      </c>
      <c r="F57" s="228">
        <v>21000</v>
      </c>
      <c r="G57" s="228">
        <v>30900</v>
      </c>
      <c r="H57" s="228">
        <v>1900</v>
      </c>
      <c r="I57" s="228">
        <v>23450</v>
      </c>
      <c r="J57" s="228">
        <v>8690</v>
      </c>
      <c r="K57" s="229">
        <v>13200</v>
      </c>
      <c r="L57" s="230">
        <v>545</v>
      </c>
      <c r="M57" s="231">
        <v>295</v>
      </c>
      <c r="N57" s="231">
        <v>35</v>
      </c>
      <c r="O57" s="231">
        <v>5</v>
      </c>
      <c r="P57" s="232">
        <v>20</v>
      </c>
      <c r="Q57" s="233">
        <f>SUM(D57:P57)</f>
        <v>104670</v>
      </c>
      <c r="R57" s="157"/>
      <c r="S57" s="60"/>
      <c r="T57" s="66"/>
    </row>
    <row r="58" spans="2:20" ht="14.5" customHeight="1">
      <c r="B58" s="395"/>
      <c r="C58" s="182" t="s">
        <v>146</v>
      </c>
      <c r="D58" s="187">
        <v>4430</v>
      </c>
      <c r="E58" s="134">
        <v>1220</v>
      </c>
      <c r="F58" s="134">
        <v>28530</v>
      </c>
      <c r="G58" s="134">
        <v>45010</v>
      </c>
      <c r="H58" s="134">
        <v>2305</v>
      </c>
      <c r="I58" s="134">
        <v>28670</v>
      </c>
      <c r="J58" s="134">
        <v>10410</v>
      </c>
      <c r="K58" s="152">
        <v>17990</v>
      </c>
      <c r="L58" s="160">
        <v>840</v>
      </c>
      <c r="M58" s="135">
        <v>370</v>
      </c>
      <c r="N58" s="135">
        <v>25</v>
      </c>
      <c r="O58" s="135">
        <v>5</v>
      </c>
      <c r="P58" s="171">
        <v>3</v>
      </c>
      <c r="Q58" s="177">
        <f>SUM(D58:P58)</f>
        <v>139808</v>
      </c>
      <c r="R58" s="168"/>
      <c r="S58" s="60"/>
      <c r="T58" s="66"/>
    </row>
    <row r="59" spans="2:20" ht="14.5" customHeight="1">
      <c r="B59" s="395"/>
      <c r="C59" s="183" t="s">
        <v>116</v>
      </c>
      <c r="D59" s="187">
        <v>3651.2</v>
      </c>
      <c r="E59" s="134">
        <v>973</v>
      </c>
      <c r="F59" s="134">
        <v>23595.599999999999</v>
      </c>
      <c r="G59" s="134">
        <v>40455.800000000003</v>
      </c>
      <c r="H59" s="134">
        <v>2260.4</v>
      </c>
      <c r="I59" s="134">
        <v>28237.599999999999</v>
      </c>
      <c r="J59" s="134">
        <v>8720.7999999999993</v>
      </c>
      <c r="K59" s="152">
        <v>14685.2</v>
      </c>
      <c r="L59" s="160">
        <v>719</v>
      </c>
      <c r="M59" s="135">
        <v>319</v>
      </c>
      <c r="N59" s="135">
        <v>74</v>
      </c>
      <c r="O59" s="135">
        <v>1</v>
      </c>
      <c r="P59" s="171">
        <v>32</v>
      </c>
      <c r="Q59" s="177">
        <f>SUM(D59:P59)</f>
        <v>123724.6</v>
      </c>
      <c r="R59" s="168"/>
      <c r="S59" s="60"/>
      <c r="T59" s="66"/>
    </row>
    <row r="60" spans="2:20" ht="14.5" customHeight="1">
      <c r="B60" s="395"/>
      <c r="C60" s="183" t="s">
        <v>117</v>
      </c>
      <c r="D60" s="187">
        <v>4237.3999999999996</v>
      </c>
      <c r="E60" s="134">
        <v>869.9</v>
      </c>
      <c r="F60" s="134">
        <v>24582.400000000001</v>
      </c>
      <c r="G60" s="134">
        <v>42080</v>
      </c>
      <c r="H60" s="134">
        <v>2585.5</v>
      </c>
      <c r="I60" s="134">
        <v>30673.599999999999</v>
      </c>
      <c r="J60" s="134">
        <v>9155.4</v>
      </c>
      <c r="K60" s="152">
        <v>14045</v>
      </c>
      <c r="L60" s="160">
        <v>829.6</v>
      </c>
      <c r="M60" s="135">
        <v>385.8</v>
      </c>
      <c r="N60" s="135">
        <v>82.7</v>
      </c>
      <c r="O60" s="135">
        <v>0.5</v>
      </c>
      <c r="P60" s="171">
        <v>30.6</v>
      </c>
      <c r="Q60" s="177">
        <f>SUM(D60:P60)</f>
        <v>129558.39999999999</v>
      </c>
      <c r="R60" s="168"/>
      <c r="S60" s="60"/>
      <c r="T60" s="66"/>
    </row>
    <row r="61" spans="2:20" ht="14.5" customHeight="1">
      <c r="B61" s="395"/>
      <c r="C61" s="184" t="s">
        <v>147</v>
      </c>
      <c r="D61" s="161">
        <v>-0.20090293453724606</v>
      </c>
      <c r="E61" s="136">
        <v>-0.10655737704918034</v>
      </c>
      <c r="F61" s="136">
        <v>-0.26393270241850686</v>
      </c>
      <c r="G61" s="136">
        <v>-0.31348589202399468</v>
      </c>
      <c r="H61" s="136">
        <v>-0.175704989154013</v>
      </c>
      <c r="I61" s="136">
        <v>-0.1820718521102197</v>
      </c>
      <c r="J61" s="136">
        <v>-0.16522574447646499</v>
      </c>
      <c r="K61" s="153">
        <v>-0.26625903279599783</v>
      </c>
      <c r="L61" s="161">
        <v>-0.35119047619047616</v>
      </c>
      <c r="M61" s="136">
        <v>-0.20270270270270274</v>
      </c>
      <c r="N61" s="136">
        <v>0.39999999999999991</v>
      </c>
      <c r="O61" s="136">
        <v>0</v>
      </c>
      <c r="P61" s="172">
        <v>5.666666666666667</v>
      </c>
      <c r="Q61" s="178">
        <f>Q57/Q58-1</f>
        <v>-0.25133039597161821</v>
      </c>
      <c r="R61" s="168"/>
      <c r="S61" s="60"/>
      <c r="T61" s="66"/>
    </row>
    <row r="62" spans="2:20" ht="14.5" customHeight="1">
      <c r="B62" s="395"/>
      <c r="C62" s="184" t="s">
        <v>139</v>
      </c>
      <c r="D62" s="161">
        <v>-3.0455740578439916E-2</v>
      </c>
      <c r="E62" s="136">
        <v>0.12024665981500515</v>
      </c>
      <c r="F62" s="136">
        <v>-0.11000355998575995</v>
      </c>
      <c r="G62" s="136">
        <v>-0.23620346155557426</v>
      </c>
      <c r="H62" s="136">
        <v>-0.15944080693682539</v>
      </c>
      <c r="I62" s="136">
        <v>-0.16954698699606197</v>
      </c>
      <c r="J62" s="136">
        <v>-3.531786074671972E-3</v>
      </c>
      <c r="K62" s="153">
        <v>-0.10113583744177812</v>
      </c>
      <c r="L62" s="161">
        <v>-0.24200278164116829</v>
      </c>
      <c r="M62" s="136">
        <v>-7.5235109717868287E-2</v>
      </c>
      <c r="N62" s="136">
        <v>-0.52702702702702697</v>
      </c>
      <c r="O62" s="136">
        <v>4</v>
      </c>
      <c r="P62" s="172">
        <v>-0.375</v>
      </c>
      <c r="Q62" s="178">
        <f>Q57/Q59-1</f>
        <v>-0.15400817622364515</v>
      </c>
      <c r="R62" s="157"/>
      <c r="S62" s="60"/>
    </row>
    <row r="63" spans="2:20" ht="14.5" customHeight="1" thickBot="1">
      <c r="B63" s="397"/>
      <c r="C63" s="185" t="s">
        <v>140</v>
      </c>
      <c r="D63" s="162">
        <v>-0.16458205503374701</v>
      </c>
      <c r="E63" s="137">
        <v>0.25301758822853215</v>
      </c>
      <c r="F63" s="137">
        <v>-0.14573027857328824</v>
      </c>
      <c r="G63" s="137">
        <v>-0.26568441064638781</v>
      </c>
      <c r="H63" s="137">
        <v>-0.26513246954167469</v>
      </c>
      <c r="I63" s="137">
        <v>-0.23549893067654271</v>
      </c>
      <c r="J63" s="137">
        <v>-5.0833387945911634E-2</v>
      </c>
      <c r="K63" s="154">
        <v>-6.0163759344962653E-2</v>
      </c>
      <c r="L63" s="162">
        <v>-0.34305689488910318</v>
      </c>
      <c r="M63" s="137">
        <v>-0.23535510627268019</v>
      </c>
      <c r="N63" s="137">
        <v>-0.57678355501813794</v>
      </c>
      <c r="O63" s="137">
        <v>9</v>
      </c>
      <c r="P63" s="173">
        <v>-0.34640522875816993</v>
      </c>
      <c r="Q63" s="179">
        <f>Q57/Q60-1</f>
        <v>-0.19210178575839154</v>
      </c>
      <c r="R63" s="72"/>
      <c r="S63" s="60"/>
    </row>
    <row r="64" spans="2:20" ht="13.5" customHeight="1">
      <c r="B64" s="394" t="s">
        <v>84</v>
      </c>
      <c r="C64" s="218" t="s">
        <v>145</v>
      </c>
      <c r="D64" s="227">
        <v>2960</v>
      </c>
      <c r="E64" s="228">
        <v>285</v>
      </c>
      <c r="F64" s="228">
        <v>1500</v>
      </c>
      <c r="G64" s="228">
        <v>4800</v>
      </c>
      <c r="H64" s="228">
        <v>700</v>
      </c>
      <c r="I64" s="228">
        <v>150</v>
      </c>
      <c r="J64" s="228">
        <v>1400</v>
      </c>
      <c r="K64" s="229">
        <v>3300</v>
      </c>
      <c r="L64" s="230">
        <v>1515</v>
      </c>
      <c r="M64" s="231">
        <v>15</v>
      </c>
      <c r="N64" s="231">
        <v>300</v>
      </c>
      <c r="O64" s="231">
        <v>0</v>
      </c>
      <c r="P64" s="232">
        <v>0</v>
      </c>
      <c r="Q64" s="233">
        <f>SUM(D64:P64)</f>
        <v>16925</v>
      </c>
      <c r="R64" s="168"/>
      <c r="S64" s="60"/>
      <c r="T64" s="66"/>
    </row>
    <row r="65" spans="2:20" ht="15" customHeight="1">
      <c r="B65" s="395"/>
      <c r="C65" s="182" t="s">
        <v>146</v>
      </c>
      <c r="D65" s="187">
        <v>2740</v>
      </c>
      <c r="E65" s="134">
        <v>310</v>
      </c>
      <c r="F65" s="134">
        <v>1500</v>
      </c>
      <c r="G65" s="134">
        <v>4750</v>
      </c>
      <c r="H65" s="134">
        <v>670</v>
      </c>
      <c r="I65" s="134">
        <v>120</v>
      </c>
      <c r="J65" s="134">
        <v>1570</v>
      </c>
      <c r="K65" s="152">
        <v>3280</v>
      </c>
      <c r="L65" s="160">
        <v>1490</v>
      </c>
      <c r="M65" s="135">
        <v>30</v>
      </c>
      <c r="N65" s="135">
        <v>385</v>
      </c>
      <c r="O65" s="135">
        <v>0</v>
      </c>
      <c r="P65" s="171">
        <v>7</v>
      </c>
      <c r="Q65" s="177">
        <f>SUM(D65:P65)</f>
        <v>16852</v>
      </c>
      <c r="R65" s="157"/>
      <c r="S65" s="60"/>
      <c r="T65" s="66"/>
    </row>
    <row r="66" spans="2:20" ht="15" customHeight="1">
      <c r="B66" s="395"/>
      <c r="C66" s="183" t="s">
        <v>116</v>
      </c>
      <c r="D66" s="187">
        <v>3532</v>
      </c>
      <c r="E66" s="134">
        <v>388</v>
      </c>
      <c r="F66" s="134">
        <v>2000</v>
      </c>
      <c r="G66" s="134">
        <v>5827</v>
      </c>
      <c r="H66" s="134">
        <v>887</v>
      </c>
      <c r="I66" s="134">
        <v>193</v>
      </c>
      <c r="J66" s="134">
        <v>1977</v>
      </c>
      <c r="K66" s="152">
        <v>4490</v>
      </c>
      <c r="L66" s="160">
        <v>1983</v>
      </c>
      <c r="M66" s="135">
        <v>71</v>
      </c>
      <c r="N66" s="135">
        <v>439</v>
      </c>
      <c r="O66" s="135">
        <v>0</v>
      </c>
      <c r="P66" s="171">
        <v>11.4</v>
      </c>
      <c r="Q66" s="177">
        <f>SUM(D66:P66)</f>
        <v>21798.400000000001</v>
      </c>
      <c r="R66" s="157"/>
      <c r="S66" s="60"/>
      <c r="T66" s="66"/>
    </row>
    <row r="67" spans="2:20" ht="15" customHeight="1">
      <c r="B67" s="395"/>
      <c r="C67" s="183" t="s">
        <v>117</v>
      </c>
      <c r="D67" s="187">
        <v>3277.8</v>
      </c>
      <c r="E67" s="134">
        <v>383.7</v>
      </c>
      <c r="F67" s="134">
        <v>1837.5</v>
      </c>
      <c r="G67" s="134">
        <v>5518.8</v>
      </c>
      <c r="H67" s="134">
        <v>855.5</v>
      </c>
      <c r="I67" s="134">
        <v>186.6</v>
      </c>
      <c r="J67" s="134">
        <v>1894.1</v>
      </c>
      <c r="K67" s="152">
        <v>4072.6</v>
      </c>
      <c r="L67" s="160">
        <v>1908.6</v>
      </c>
      <c r="M67" s="135">
        <v>74.7</v>
      </c>
      <c r="N67" s="135">
        <v>424.5</v>
      </c>
      <c r="O67" s="135">
        <v>0</v>
      </c>
      <c r="P67" s="171">
        <v>8.3000000000000007</v>
      </c>
      <c r="Q67" s="177">
        <f>SUM(D67:P67)</f>
        <v>20442.699999999997</v>
      </c>
      <c r="R67" s="157"/>
      <c r="S67" s="60"/>
      <c r="T67" s="66"/>
    </row>
    <row r="68" spans="2:20" ht="15" customHeight="1">
      <c r="B68" s="395"/>
      <c r="C68" s="184" t="s">
        <v>147</v>
      </c>
      <c r="D68" s="161">
        <v>8.0291970802919721E-2</v>
      </c>
      <c r="E68" s="136">
        <v>-8.064516129032262E-2</v>
      </c>
      <c r="F68" s="136">
        <v>0</v>
      </c>
      <c r="G68" s="136">
        <v>1.0526315789473717E-2</v>
      </c>
      <c r="H68" s="136">
        <v>4.4776119402984982E-2</v>
      </c>
      <c r="I68" s="136">
        <v>0.25</v>
      </c>
      <c r="J68" s="136">
        <v>-0.10828025477707004</v>
      </c>
      <c r="K68" s="153">
        <v>6.0975609756097615E-3</v>
      </c>
      <c r="L68" s="161">
        <v>1.6778523489932917E-2</v>
      </c>
      <c r="M68" s="136">
        <v>-0.5</v>
      </c>
      <c r="N68" s="136">
        <v>-0.22077922077922074</v>
      </c>
      <c r="O68" s="136">
        <v>0</v>
      </c>
      <c r="P68" s="172">
        <v>-1</v>
      </c>
      <c r="Q68" s="178">
        <f>Q64/Q65-1</f>
        <v>4.3318300498456086E-3</v>
      </c>
      <c r="R68" s="157"/>
      <c r="S68" s="60"/>
      <c r="T68" s="66"/>
    </row>
    <row r="69" spans="2:20" ht="15" customHeight="1">
      <c r="B69" s="395"/>
      <c r="C69" s="184" t="s">
        <v>139</v>
      </c>
      <c r="D69" s="161">
        <v>-0.16194790486976218</v>
      </c>
      <c r="E69" s="136">
        <v>-0.26546391752577314</v>
      </c>
      <c r="F69" s="136">
        <v>-0.25</v>
      </c>
      <c r="G69" s="136">
        <v>-0.1762484983696585</v>
      </c>
      <c r="H69" s="136">
        <v>-0.21082299887260425</v>
      </c>
      <c r="I69" s="136">
        <v>-0.22279792746113991</v>
      </c>
      <c r="J69" s="136">
        <v>-0.29185634800202331</v>
      </c>
      <c r="K69" s="153">
        <v>-0.26503340757238303</v>
      </c>
      <c r="L69" s="161">
        <v>-0.23600605143721631</v>
      </c>
      <c r="M69" s="136">
        <v>-0.78873239436619724</v>
      </c>
      <c r="N69" s="136">
        <v>-0.31662870159453305</v>
      </c>
      <c r="O69" s="136">
        <v>0</v>
      </c>
      <c r="P69" s="172">
        <v>-1</v>
      </c>
      <c r="Q69" s="178">
        <f>Q64/Q66-1</f>
        <v>-0.22356686729301234</v>
      </c>
      <c r="R69" s="158"/>
      <c r="S69" s="60"/>
    </row>
    <row r="70" spans="2:20" ht="15" customHeight="1" thickBot="1">
      <c r="B70" s="397"/>
      <c r="C70" s="185" t="s">
        <v>140</v>
      </c>
      <c r="D70" s="162">
        <v>-9.6955274879492404E-2</v>
      </c>
      <c r="E70" s="137">
        <v>-0.25723221266614538</v>
      </c>
      <c r="F70" s="137">
        <v>-0.18367346938775508</v>
      </c>
      <c r="G70" s="137">
        <v>-0.13024570558817139</v>
      </c>
      <c r="H70" s="137">
        <v>-0.18176504967855056</v>
      </c>
      <c r="I70" s="137">
        <v>-0.19614147909967838</v>
      </c>
      <c r="J70" s="137">
        <v>-0.26086267884483394</v>
      </c>
      <c r="K70" s="154">
        <v>-0.18970682119530524</v>
      </c>
      <c r="L70" s="162">
        <v>-0.20622445771769882</v>
      </c>
      <c r="M70" s="137">
        <v>-0.79919678714859432</v>
      </c>
      <c r="N70" s="137">
        <v>-0.29328621908127206</v>
      </c>
      <c r="O70" s="137">
        <v>0</v>
      </c>
      <c r="P70" s="173">
        <v>-1</v>
      </c>
      <c r="Q70" s="179">
        <f>Q64/Q67-1</f>
        <v>-0.17207609562337645</v>
      </c>
      <c r="R70" s="169"/>
      <c r="S70" s="60"/>
    </row>
    <row r="71" spans="2:20" ht="15" customHeight="1">
      <c r="B71" s="394" t="s">
        <v>85</v>
      </c>
      <c r="C71" s="218" t="s">
        <v>145</v>
      </c>
      <c r="D71" s="227">
        <v>400</v>
      </c>
      <c r="E71" s="228">
        <v>50</v>
      </c>
      <c r="F71" s="228">
        <v>2700</v>
      </c>
      <c r="G71" s="228">
        <v>2000</v>
      </c>
      <c r="H71" s="228">
        <v>500</v>
      </c>
      <c r="I71" s="228">
        <v>100</v>
      </c>
      <c r="J71" s="228">
        <v>1700</v>
      </c>
      <c r="K71" s="229">
        <v>2000</v>
      </c>
      <c r="L71" s="230">
        <v>830</v>
      </c>
      <c r="M71" s="231">
        <v>290</v>
      </c>
      <c r="N71" s="231">
        <v>240</v>
      </c>
      <c r="O71" s="231">
        <v>0</v>
      </c>
      <c r="P71" s="232">
        <v>2</v>
      </c>
      <c r="Q71" s="233">
        <f>SUM(D71:P71)</f>
        <v>10812</v>
      </c>
      <c r="R71" s="85"/>
      <c r="S71" s="60"/>
      <c r="T71" s="66"/>
    </row>
    <row r="72" spans="2:20" ht="15" customHeight="1">
      <c r="B72" s="395"/>
      <c r="C72" s="182" t="s">
        <v>146</v>
      </c>
      <c r="D72" s="187">
        <v>600</v>
      </c>
      <c r="E72" s="134">
        <v>80</v>
      </c>
      <c r="F72" s="134">
        <v>5330</v>
      </c>
      <c r="G72" s="134">
        <v>3555</v>
      </c>
      <c r="H72" s="134">
        <v>850</v>
      </c>
      <c r="I72" s="134">
        <v>270</v>
      </c>
      <c r="J72" s="134">
        <v>3595</v>
      </c>
      <c r="K72" s="152">
        <v>3520</v>
      </c>
      <c r="L72" s="160">
        <v>1525</v>
      </c>
      <c r="M72" s="135">
        <v>455</v>
      </c>
      <c r="N72" s="135">
        <v>355</v>
      </c>
      <c r="O72" s="135">
        <v>6</v>
      </c>
      <c r="P72" s="171">
        <v>10</v>
      </c>
      <c r="Q72" s="177">
        <f>SUM(D72:P72)</f>
        <v>20151</v>
      </c>
      <c r="R72" s="52"/>
      <c r="S72" s="60"/>
      <c r="T72" s="66"/>
    </row>
    <row r="73" spans="2:20" ht="15" customHeight="1">
      <c r="B73" s="395"/>
      <c r="C73" s="183" t="s">
        <v>116</v>
      </c>
      <c r="D73" s="187">
        <v>521</v>
      </c>
      <c r="E73" s="134">
        <v>83</v>
      </c>
      <c r="F73" s="134">
        <v>6032.6</v>
      </c>
      <c r="G73" s="134">
        <v>5418.8</v>
      </c>
      <c r="H73" s="134">
        <v>1010</v>
      </c>
      <c r="I73" s="134">
        <v>207.4</v>
      </c>
      <c r="J73" s="134">
        <v>3449.6</v>
      </c>
      <c r="K73" s="152">
        <v>4903.2</v>
      </c>
      <c r="L73" s="160">
        <v>1299</v>
      </c>
      <c r="M73" s="135">
        <v>335</v>
      </c>
      <c r="N73" s="135">
        <v>305</v>
      </c>
      <c r="O73" s="135">
        <v>7.6</v>
      </c>
      <c r="P73" s="171">
        <v>2.2000000000000002</v>
      </c>
      <c r="Q73" s="177">
        <f>SUM(D73:P73)</f>
        <v>23574.400000000001</v>
      </c>
      <c r="R73" s="52"/>
      <c r="S73" s="60"/>
      <c r="T73" s="66"/>
    </row>
    <row r="74" spans="2:20" ht="15" customHeight="1">
      <c r="B74" s="395"/>
      <c r="C74" s="183" t="s">
        <v>117</v>
      </c>
      <c r="D74" s="187">
        <v>568.9</v>
      </c>
      <c r="E74" s="134">
        <v>97.1</v>
      </c>
      <c r="F74" s="134">
        <v>6024.2</v>
      </c>
      <c r="G74" s="134">
        <v>4965.2</v>
      </c>
      <c r="H74" s="134">
        <v>893</v>
      </c>
      <c r="I74" s="134">
        <v>180.6</v>
      </c>
      <c r="J74" s="134">
        <v>3372.4</v>
      </c>
      <c r="K74" s="152">
        <v>4287</v>
      </c>
      <c r="L74" s="160">
        <v>1457</v>
      </c>
      <c r="M74" s="135">
        <v>384</v>
      </c>
      <c r="N74" s="135">
        <v>236.1</v>
      </c>
      <c r="O74" s="135">
        <v>7.2</v>
      </c>
      <c r="P74" s="171">
        <v>2</v>
      </c>
      <c r="Q74" s="177">
        <f>SUM(D74:P74)</f>
        <v>22474.7</v>
      </c>
      <c r="R74" s="52"/>
      <c r="S74" s="60"/>
      <c r="T74" s="66"/>
    </row>
    <row r="75" spans="2:20" ht="15" customHeight="1">
      <c r="B75" s="395"/>
      <c r="C75" s="184" t="s">
        <v>147</v>
      </c>
      <c r="D75" s="161">
        <v>-0.33333333333333337</v>
      </c>
      <c r="E75" s="136">
        <v>-0.375</v>
      </c>
      <c r="F75" s="136">
        <v>-0.4934333958724203</v>
      </c>
      <c r="G75" s="136">
        <v>-0.43741209563994377</v>
      </c>
      <c r="H75" s="136">
        <v>-0.41176470588235292</v>
      </c>
      <c r="I75" s="136">
        <v>-0.62962962962962965</v>
      </c>
      <c r="J75" s="136">
        <v>-0.52712100139082052</v>
      </c>
      <c r="K75" s="153">
        <v>-0.43181818181818177</v>
      </c>
      <c r="L75" s="161">
        <v>-0.45573770491803278</v>
      </c>
      <c r="M75" s="136">
        <v>-0.36263736263736268</v>
      </c>
      <c r="N75" s="136">
        <v>-0.323943661971831</v>
      </c>
      <c r="O75" s="136">
        <v>-1</v>
      </c>
      <c r="P75" s="172">
        <v>-0.8</v>
      </c>
      <c r="Q75" s="178">
        <f>Q71/Q72-1</f>
        <v>-0.46345094536251308</v>
      </c>
      <c r="R75" s="52"/>
      <c r="S75" s="60"/>
      <c r="T75" s="66"/>
    </row>
    <row r="76" spans="2:20" ht="15" customHeight="1">
      <c r="B76" s="395"/>
      <c r="C76" s="184" t="s">
        <v>139</v>
      </c>
      <c r="D76" s="161">
        <v>-0.23224568138195778</v>
      </c>
      <c r="E76" s="136">
        <v>-0.39759036144578308</v>
      </c>
      <c r="F76" s="136">
        <v>-0.55243178728906273</v>
      </c>
      <c r="G76" s="136">
        <v>-0.63091459363696756</v>
      </c>
      <c r="H76" s="136">
        <v>-0.50495049504950495</v>
      </c>
      <c r="I76" s="136">
        <v>-0.51783992285438774</v>
      </c>
      <c r="J76" s="136">
        <v>-0.50718923933209648</v>
      </c>
      <c r="K76" s="153">
        <v>-0.59210311633219126</v>
      </c>
      <c r="L76" s="161">
        <v>-0.36104695919938412</v>
      </c>
      <c r="M76" s="136">
        <v>-0.13432835820895528</v>
      </c>
      <c r="N76" s="136">
        <v>-0.21311475409836067</v>
      </c>
      <c r="O76" s="136">
        <v>-1</v>
      </c>
      <c r="P76" s="172">
        <v>-9.0909090909090939E-2</v>
      </c>
      <c r="Q76" s="178">
        <f>Q71/Q73-1</f>
        <v>-0.54136690647482011</v>
      </c>
      <c r="R76" s="52"/>
      <c r="S76" s="60"/>
    </row>
    <row r="77" spans="2:20" ht="15" customHeight="1" thickBot="1">
      <c r="B77" s="397"/>
      <c r="C77" s="185" t="s">
        <v>140</v>
      </c>
      <c r="D77" s="162">
        <v>-0.2968887326419406</v>
      </c>
      <c r="E77" s="137">
        <v>-0.48506694129763128</v>
      </c>
      <c r="F77" s="137">
        <v>-0.55180770890740671</v>
      </c>
      <c r="G77" s="137">
        <v>-0.59719648755337151</v>
      </c>
      <c r="H77" s="137">
        <v>-0.44008958566629341</v>
      </c>
      <c r="I77" s="137">
        <v>-0.44629014396456257</v>
      </c>
      <c r="J77" s="137">
        <v>-0.49590795872375759</v>
      </c>
      <c r="K77" s="154">
        <v>-0.53347329134592958</v>
      </c>
      <c r="L77" s="162">
        <v>-0.43033630748112561</v>
      </c>
      <c r="M77" s="137">
        <v>-0.24479166666666663</v>
      </c>
      <c r="N77" s="137">
        <v>1.6518424396442244E-2</v>
      </c>
      <c r="O77" s="137">
        <v>-1</v>
      </c>
      <c r="P77" s="173">
        <v>0</v>
      </c>
      <c r="Q77" s="179">
        <f>Q71/Q74-1</f>
        <v>-0.51892572537119519</v>
      </c>
      <c r="R77" s="52"/>
      <c r="S77" s="60"/>
    </row>
    <row r="78" spans="2:20" ht="15" customHeight="1">
      <c r="B78" s="394" t="s">
        <v>95</v>
      </c>
      <c r="C78" s="218" t="s">
        <v>145</v>
      </c>
      <c r="D78" s="227">
        <v>1700</v>
      </c>
      <c r="E78" s="228">
        <v>2500</v>
      </c>
      <c r="F78" s="228">
        <v>13000</v>
      </c>
      <c r="G78" s="228">
        <v>10500</v>
      </c>
      <c r="H78" s="228">
        <v>700</v>
      </c>
      <c r="I78" s="228">
        <v>1100</v>
      </c>
      <c r="J78" s="228">
        <v>9000</v>
      </c>
      <c r="K78" s="229">
        <v>4000</v>
      </c>
      <c r="L78" s="230">
        <v>2210</v>
      </c>
      <c r="M78" s="231">
        <v>945</v>
      </c>
      <c r="N78" s="231">
        <v>235</v>
      </c>
      <c r="O78" s="231">
        <v>40</v>
      </c>
      <c r="P78" s="232">
        <v>20</v>
      </c>
      <c r="Q78" s="233">
        <f>SUM(D78:P78)</f>
        <v>45950</v>
      </c>
      <c r="R78" s="52"/>
      <c r="S78" s="60"/>
      <c r="T78" s="66"/>
    </row>
    <row r="79" spans="2:20" ht="15" customHeight="1">
      <c r="B79" s="395"/>
      <c r="C79" s="182" t="s">
        <v>146</v>
      </c>
      <c r="D79" s="187">
        <v>1600</v>
      </c>
      <c r="E79" s="134">
        <v>2150</v>
      </c>
      <c r="F79" s="134">
        <v>11140</v>
      </c>
      <c r="G79" s="134">
        <v>8070</v>
      </c>
      <c r="H79" s="134">
        <v>520</v>
      </c>
      <c r="I79" s="134">
        <v>890</v>
      </c>
      <c r="J79" s="134">
        <v>7700</v>
      </c>
      <c r="K79" s="152">
        <v>3015</v>
      </c>
      <c r="L79" s="160">
        <v>2235</v>
      </c>
      <c r="M79" s="135">
        <v>830</v>
      </c>
      <c r="N79" s="135">
        <v>590</v>
      </c>
      <c r="O79" s="135">
        <v>60</v>
      </c>
      <c r="P79" s="171">
        <v>0</v>
      </c>
      <c r="Q79" s="177">
        <f>SUM(D79:P79)</f>
        <v>38800</v>
      </c>
      <c r="R79" s="52"/>
      <c r="S79" s="60"/>
      <c r="T79" s="66"/>
    </row>
    <row r="80" spans="2:20" ht="15" customHeight="1">
      <c r="B80" s="395"/>
      <c r="C80" s="183" t="s">
        <v>116</v>
      </c>
      <c r="D80" s="187">
        <v>1249</v>
      </c>
      <c r="E80" s="134">
        <v>1540</v>
      </c>
      <c r="F80" s="134">
        <v>9777</v>
      </c>
      <c r="G80" s="134">
        <v>8037</v>
      </c>
      <c r="H80" s="134">
        <v>483</v>
      </c>
      <c r="I80" s="134">
        <v>846</v>
      </c>
      <c r="J80" s="134">
        <v>5665</v>
      </c>
      <c r="K80" s="152">
        <v>3178</v>
      </c>
      <c r="L80" s="160">
        <v>2398</v>
      </c>
      <c r="M80" s="135">
        <v>846</v>
      </c>
      <c r="N80" s="135">
        <v>396</v>
      </c>
      <c r="O80" s="135">
        <v>27</v>
      </c>
      <c r="P80" s="171">
        <v>6.4</v>
      </c>
      <c r="Q80" s="177">
        <f>SUM(D80:P80)</f>
        <v>34448.400000000001</v>
      </c>
      <c r="R80" s="52"/>
      <c r="S80" s="60"/>
      <c r="T80" s="66"/>
    </row>
    <row r="81" spans="2:20" ht="15" customHeight="1">
      <c r="B81" s="395"/>
      <c r="C81" s="183" t="s">
        <v>117</v>
      </c>
      <c r="D81" s="187">
        <v>1326.5</v>
      </c>
      <c r="E81" s="134">
        <v>1592.5</v>
      </c>
      <c r="F81" s="134">
        <v>10514.5</v>
      </c>
      <c r="G81" s="134">
        <v>9876</v>
      </c>
      <c r="H81" s="134">
        <v>546.5</v>
      </c>
      <c r="I81" s="134">
        <v>947</v>
      </c>
      <c r="J81" s="134">
        <v>5945</v>
      </c>
      <c r="K81" s="152">
        <v>4172.5</v>
      </c>
      <c r="L81" s="160">
        <v>2318</v>
      </c>
      <c r="M81" s="135">
        <v>643</v>
      </c>
      <c r="N81" s="135">
        <v>306</v>
      </c>
      <c r="O81" s="135">
        <v>28.5</v>
      </c>
      <c r="P81" s="171">
        <v>3.2</v>
      </c>
      <c r="Q81" s="177">
        <f>SUM(D81:P81)</f>
        <v>38219.199999999997</v>
      </c>
      <c r="R81" s="52"/>
      <c r="S81" s="60"/>
      <c r="T81" s="66"/>
    </row>
    <row r="82" spans="2:20" ht="15" customHeight="1">
      <c r="B82" s="395"/>
      <c r="C82" s="184" t="s">
        <v>147</v>
      </c>
      <c r="D82" s="161">
        <v>6.25E-2</v>
      </c>
      <c r="E82" s="136">
        <v>0.16279069767441867</v>
      </c>
      <c r="F82" s="136">
        <v>0.16696588868940765</v>
      </c>
      <c r="G82" s="136">
        <v>0.3011152416356877</v>
      </c>
      <c r="H82" s="136">
        <v>0.34615384615384626</v>
      </c>
      <c r="I82" s="136">
        <v>0.23595505617977519</v>
      </c>
      <c r="J82" s="136">
        <v>0.16883116883116878</v>
      </c>
      <c r="K82" s="153">
        <v>0.32669983416252069</v>
      </c>
      <c r="L82" s="161">
        <v>-1.1185682326621871E-2</v>
      </c>
      <c r="M82" s="136">
        <v>0.13855421686746983</v>
      </c>
      <c r="N82" s="136">
        <v>-0.60169491525423724</v>
      </c>
      <c r="O82" s="136">
        <v>-0.33333333333333337</v>
      </c>
      <c r="P82" s="172" t="e">
        <v>#N/A</v>
      </c>
      <c r="Q82" s="178">
        <f>Q78/Q79-1</f>
        <v>0.18427835051546393</v>
      </c>
      <c r="R82" s="52"/>
      <c r="S82" s="60"/>
      <c r="T82" s="66"/>
    </row>
    <row r="83" spans="2:20" ht="15" customHeight="1">
      <c r="B83" s="395"/>
      <c r="C83" s="184" t="s">
        <v>139</v>
      </c>
      <c r="D83" s="161">
        <v>0.36108887109687759</v>
      </c>
      <c r="E83" s="136">
        <v>0.62337662337662336</v>
      </c>
      <c r="F83" s="136">
        <v>0.32965122225631593</v>
      </c>
      <c r="G83" s="136">
        <v>0.30645763344531551</v>
      </c>
      <c r="H83" s="136">
        <v>0.44927536231884058</v>
      </c>
      <c r="I83" s="136">
        <v>0.30023640661938544</v>
      </c>
      <c r="J83" s="136">
        <v>0.58870255957634599</v>
      </c>
      <c r="K83" s="153">
        <v>0.25865324103209564</v>
      </c>
      <c r="L83" s="161">
        <v>-7.8398665554628821E-2</v>
      </c>
      <c r="M83" s="136">
        <v>0.11702127659574457</v>
      </c>
      <c r="N83" s="136">
        <v>-0.40656565656565657</v>
      </c>
      <c r="O83" s="136">
        <v>0.4814814814814814</v>
      </c>
      <c r="P83" s="172">
        <v>2.125</v>
      </c>
      <c r="Q83" s="178">
        <f>Q78/Q80-1</f>
        <v>0.3338790771124347</v>
      </c>
      <c r="R83" s="52"/>
      <c r="S83" s="60"/>
    </row>
    <row r="84" spans="2:20" ht="15" customHeight="1" thickBot="1">
      <c r="B84" s="397"/>
      <c r="C84" s="185" t="s">
        <v>140</v>
      </c>
      <c r="D84" s="162">
        <v>0.28156803618545045</v>
      </c>
      <c r="E84" s="137">
        <v>0.56985871271585564</v>
      </c>
      <c r="F84" s="137">
        <v>0.23638784535641255</v>
      </c>
      <c r="G84" s="137">
        <v>6.3183475091129981E-2</v>
      </c>
      <c r="H84" s="137">
        <v>0.2808783165599269</v>
      </c>
      <c r="I84" s="137">
        <v>0.16156282998944027</v>
      </c>
      <c r="J84" s="137">
        <v>0.5138772077375946</v>
      </c>
      <c r="K84" s="154">
        <v>-4.1342121030557233E-2</v>
      </c>
      <c r="L84" s="162">
        <v>-4.6591889559965516E-2</v>
      </c>
      <c r="M84" s="137">
        <v>0.46967340590979778</v>
      </c>
      <c r="N84" s="137">
        <v>-0.23202614379084963</v>
      </c>
      <c r="O84" s="137">
        <v>0.40350877192982448</v>
      </c>
      <c r="P84" s="173">
        <v>5.25</v>
      </c>
      <c r="Q84" s="179">
        <f>Q78/Q81-1</f>
        <v>0.20227529618621021</v>
      </c>
      <c r="R84" s="85"/>
      <c r="S84" s="60"/>
    </row>
    <row r="85" spans="2:20" ht="14.25" customHeight="1">
      <c r="B85" s="394" t="s">
        <v>86</v>
      </c>
      <c r="C85" s="218" t="s">
        <v>145</v>
      </c>
      <c r="D85" s="227">
        <v>3500</v>
      </c>
      <c r="E85" s="228">
        <v>800</v>
      </c>
      <c r="F85" s="228">
        <v>45000</v>
      </c>
      <c r="G85" s="228">
        <v>68000</v>
      </c>
      <c r="H85" s="228">
        <v>3300</v>
      </c>
      <c r="I85" s="228">
        <v>3800</v>
      </c>
      <c r="J85" s="228">
        <v>23500</v>
      </c>
      <c r="K85" s="229">
        <v>25700</v>
      </c>
      <c r="L85" s="230">
        <v>16300</v>
      </c>
      <c r="M85" s="231">
        <v>1955</v>
      </c>
      <c r="N85" s="231">
        <v>860</v>
      </c>
      <c r="O85" s="231">
        <v>30</v>
      </c>
      <c r="P85" s="232">
        <v>7</v>
      </c>
      <c r="Q85" s="233">
        <f>SUM(D85:P85)</f>
        <v>192752</v>
      </c>
      <c r="R85" s="85"/>
      <c r="S85" s="60"/>
      <c r="T85" s="66"/>
    </row>
    <row r="86" spans="2:20" ht="15" customHeight="1">
      <c r="B86" s="395"/>
      <c r="C86" s="182" t="s">
        <v>146</v>
      </c>
      <c r="D86" s="187">
        <v>4160</v>
      </c>
      <c r="E86" s="134">
        <v>670</v>
      </c>
      <c r="F86" s="134">
        <v>42840</v>
      </c>
      <c r="G86" s="134">
        <v>62150</v>
      </c>
      <c r="H86" s="134">
        <v>2720</v>
      </c>
      <c r="I86" s="134">
        <v>2760</v>
      </c>
      <c r="J86" s="134">
        <v>22670</v>
      </c>
      <c r="K86" s="152">
        <v>21335</v>
      </c>
      <c r="L86" s="160">
        <v>16460</v>
      </c>
      <c r="M86" s="135">
        <v>1980</v>
      </c>
      <c r="N86" s="135">
        <v>440</v>
      </c>
      <c r="O86" s="135">
        <v>10</v>
      </c>
      <c r="P86" s="171">
        <v>10</v>
      </c>
      <c r="Q86" s="177">
        <f>SUM(D86:P86)</f>
        <v>178205</v>
      </c>
      <c r="R86" s="52"/>
      <c r="S86" s="60"/>
      <c r="T86" s="66"/>
    </row>
    <row r="87" spans="2:20" ht="15" customHeight="1">
      <c r="B87" s="395"/>
      <c r="C87" s="183" t="s">
        <v>116</v>
      </c>
      <c r="D87" s="187">
        <v>4174</v>
      </c>
      <c r="E87" s="134">
        <v>678</v>
      </c>
      <c r="F87" s="134">
        <v>46357</v>
      </c>
      <c r="G87" s="134">
        <v>64419</v>
      </c>
      <c r="H87" s="134">
        <v>3075</v>
      </c>
      <c r="I87" s="134">
        <v>4013</v>
      </c>
      <c r="J87" s="134">
        <v>24116</v>
      </c>
      <c r="K87" s="152">
        <v>23622</v>
      </c>
      <c r="L87" s="160">
        <v>17110</v>
      </c>
      <c r="M87" s="135">
        <v>2026</v>
      </c>
      <c r="N87" s="135">
        <v>584</v>
      </c>
      <c r="O87" s="135">
        <v>7.4</v>
      </c>
      <c r="P87" s="171">
        <v>35</v>
      </c>
      <c r="Q87" s="177">
        <f>SUM(D87:P87)</f>
        <v>190216.4</v>
      </c>
      <c r="R87" s="52"/>
      <c r="S87" s="60"/>
      <c r="T87" s="66"/>
    </row>
    <row r="88" spans="2:20" ht="15" customHeight="1">
      <c r="B88" s="395"/>
      <c r="C88" s="183" t="s">
        <v>117</v>
      </c>
      <c r="D88" s="187">
        <v>4331</v>
      </c>
      <c r="E88" s="134">
        <v>514</v>
      </c>
      <c r="F88" s="134">
        <v>46886</v>
      </c>
      <c r="G88" s="134">
        <v>64194</v>
      </c>
      <c r="H88" s="134">
        <v>3210</v>
      </c>
      <c r="I88" s="134">
        <v>3649.5</v>
      </c>
      <c r="J88" s="134">
        <v>24133</v>
      </c>
      <c r="K88" s="152">
        <v>24663.5</v>
      </c>
      <c r="L88" s="160">
        <v>18257</v>
      </c>
      <c r="M88" s="135">
        <v>2699.5</v>
      </c>
      <c r="N88" s="135">
        <v>567</v>
      </c>
      <c r="O88" s="135">
        <v>17.7</v>
      </c>
      <c r="P88" s="171">
        <v>29.5</v>
      </c>
      <c r="Q88" s="177">
        <f>SUM(D88:P88)</f>
        <v>193151.7</v>
      </c>
      <c r="R88" s="52"/>
      <c r="S88" s="60"/>
      <c r="T88" s="66"/>
    </row>
    <row r="89" spans="2:20" ht="15" customHeight="1">
      <c r="B89" s="395"/>
      <c r="C89" s="184" t="s">
        <v>147</v>
      </c>
      <c r="D89" s="161">
        <v>-0.15865384615384615</v>
      </c>
      <c r="E89" s="136">
        <v>0.19402985074626855</v>
      </c>
      <c r="F89" s="136">
        <v>5.0420168067226934E-2</v>
      </c>
      <c r="G89" s="136">
        <v>9.4127111826226795E-2</v>
      </c>
      <c r="H89" s="136">
        <v>0.21323529411764697</v>
      </c>
      <c r="I89" s="136">
        <v>0.37681159420289845</v>
      </c>
      <c r="J89" s="136">
        <v>3.6612262902514292E-2</v>
      </c>
      <c r="K89" s="153">
        <v>0.20459339114131714</v>
      </c>
      <c r="L89" s="161">
        <v>-9.7205346294045869E-3</v>
      </c>
      <c r="M89" s="136">
        <v>-1.2626262626262652E-2</v>
      </c>
      <c r="N89" s="136">
        <v>0.95454545454545459</v>
      </c>
      <c r="O89" s="136">
        <v>2</v>
      </c>
      <c r="P89" s="172">
        <v>-0.30000000000000004</v>
      </c>
      <c r="Q89" s="178">
        <f>Q85/Q86-1</f>
        <v>8.1630706209141257E-2</v>
      </c>
      <c r="R89" s="52"/>
      <c r="S89" s="60"/>
      <c r="T89" s="66"/>
    </row>
    <row r="90" spans="2:20" ht="15" customHeight="1">
      <c r="B90" s="395"/>
      <c r="C90" s="184" t="s">
        <v>139</v>
      </c>
      <c r="D90" s="161">
        <v>-0.16147580258744609</v>
      </c>
      <c r="E90" s="136">
        <v>0.17994100294985249</v>
      </c>
      <c r="F90" s="136">
        <v>-2.927281748171795E-2</v>
      </c>
      <c r="G90" s="136">
        <v>5.5589189524829719E-2</v>
      </c>
      <c r="H90" s="136">
        <v>7.3170731707317138E-2</v>
      </c>
      <c r="I90" s="136">
        <v>-5.3077498131073986E-2</v>
      </c>
      <c r="J90" s="136">
        <v>-2.5543207828827352E-2</v>
      </c>
      <c r="K90" s="153">
        <v>8.7968842604351893E-2</v>
      </c>
      <c r="L90" s="161">
        <v>-4.7340736411455309E-2</v>
      </c>
      <c r="M90" s="136">
        <v>-3.5044422507403805E-2</v>
      </c>
      <c r="N90" s="136">
        <v>0.47260273972602729</v>
      </c>
      <c r="O90" s="136">
        <v>3.0540540540540535</v>
      </c>
      <c r="P90" s="172">
        <v>-0.8</v>
      </c>
      <c r="Q90" s="178">
        <f>Q85/Q87-1</f>
        <v>1.3330080897336005E-2</v>
      </c>
      <c r="R90" s="52"/>
      <c r="S90" s="60"/>
    </row>
    <row r="91" spans="2:20" ht="15" customHeight="1" thickBot="1">
      <c r="B91" s="397"/>
      <c r="C91" s="185" t="s">
        <v>140</v>
      </c>
      <c r="D91" s="162">
        <v>-0.19187254675594556</v>
      </c>
      <c r="E91" s="137">
        <v>0.55642023346303504</v>
      </c>
      <c r="F91" s="137">
        <v>-4.0225227146696296E-2</v>
      </c>
      <c r="G91" s="137">
        <v>5.9289030127426257E-2</v>
      </c>
      <c r="H91" s="137">
        <v>2.8037383177569986E-2</v>
      </c>
      <c r="I91" s="137">
        <v>4.1238525825455508E-2</v>
      </c>
      <c r="J91" s="137">
        <v>-2.6229644055857149E-2</v>
      </c>
      <c r="K91" s="154">
        <v>4.2025665457051886E-2</v>
      </c>
      <c r="L91" s="162">
        <v>-0.10719176206386594</v>
      </c>
      <c r="M91" s="137">
        <v>-0.27579181329875901</v>
      </c>
      <c r="N91" s="137">
        <v>0.51675485008818334</v>
      </c>
      <c r="O91" s="137">
        <v>0.69491525423728828</v>
      </c>
      <c r="P91" s="173">
        <v>-0.76271186440677963</v>
      </c>
      <c r="Q91" s="179">
        <f>Q85/Q88-1</f>
        <v>-2.0693579191900513E-3</v>
      </c>
      <c r="R91" s="86"/>
      <c r="S91" s="60"/>
    </row>
    <row r="92" spans="2:20" ht="15" customHeight="1">
      <c r="B92" s="394" t="s">
        <v>87</v>
      </c>
      <c r="C92" s="218" t="s">
        <v>145</v>
      </c>
      <c r="D92" s="227">
        <v>1090</v>
      </c>
      <c r="E92" s="228">
        <v>60</v>
      </c>
      <c r="F92" s="228">
        <v>5230</v>
      </c>
      <c r="G92" s="228">
        <v>16500</v>
      </c>
      <c r="H92" s="228">
        <v>300</v>
      </c>
      <c r="I92" s="228">
        <v>4900</v>
      </c>
      <c r="J92" s="228">
        <v>1740</v>
      </c>
      <c r="K92" s="229">
        <v>2500</v>
      </c>
      <c r="L92" s="230">
        <v>1100</v>
      </c>
      <c r="M92" s="231">
        <v>40</v>
      </c>
      <c r="N92" s="231">
        <v>25</v>
      </c>
      <c r="O92" s="231">
        <v>0</v>
      </c>
      <c r="P92" s="232">
        <v>0</v>
      </c>
      <c r="Q92" s="233">
        <f>SUM(D92:P92)</f>
        <v>33485</v>
      </c>
      <c r="R92" s="85"/>
      <c r="S92" s="60"/>
      <c r="T92" s="66"/>
    </row>
    <row r="93" spans="2:20" ht="15" customHeight="1">
      <c r="B93" s="395"/>
      <c r="C93" s="182" t="s">
        <v>146</v>
      </c>
      <c r="D93" s="187">
        <v>1090</v>
      </c>
      <c r="E93" s="134">
        <v>65</v>
      </c>
      <c r="F93" s="134">
        <v>5210</v>
      </c>
      <c r="G93" s="134">
        <v>16990</v>
      </c>
      <c r="H93" s="134">
        <v>365</v>
      </c>
      <c r="I93" s="134">
        <v>4280</v>
      </c>
      <c r="J93" s="134">
        <v>1725</v>
      </c>
      <c r="K93" s="152">
        <v>2335</v>
      </c>
      <c r="L93" s="160">
        <v>1280</v>
      </c>
      <c r="M93" s="135">
        <v>25</v>
      </c>
      <c r="N93" s="135">
        <v>3</v>
      </c>
      <c r="O93" s="135">
        <v>0</v>
      </c>
      <c r="P93" s="171">
        <v>0</v>
      </c>
      <c r="Q93" s="177">
        <f>SUM(D93:P93)</f>
        <v>33368</v>
      </c>
      <c r="R93" s="85"/>
      <c r="S93" s="60"/>
      <c r="T93" s="66"/>
    </row>
    <row r="94" spans="2:20" ht="15" customHeight="1">
      <c r="B94" s="395"/>
      <c r="C94" s="183" t="s">
        <v>116</v>
      </c>
      <c r="D94" s="187">
        <v>942</v>
      </c>
      <c r="E94" s="134">
        <v>69</v>
      </c>
      <c r="F94" s="134">
        <v>7362</v>
      </c>
      <c r="G94" s="134">
        <v>24081</v>
      </c>
      <c r="H94" s="134">
        <v>516</v>
      </c>
      <c r="I94" s="134">
        <v>4658</v>
      </c>
      <c r="J94" s="134">
        <v>2507</v>
      </c>
      <c r="K94" s="152">
        <v>3743</v>
      </c>
      <c r="L94" s="160">
        <v>1248</v>
      </c>
      <c r="M94" s="135">
        <v>17.399999999999999</v>
      </c>
      <c r="N94" s="135">
        <v>12</v>
      </c>
      <c r="O94" s="135">
        <v>0</v>
      </c>
      <c r="P94" s="171">
        <v>0</v>
      </c>
      <c r="Q94" s="177">
        <f>SUM(D94:P94)</f>
        <v>45155.4</v>
      </c>
      <c r="R94" s="85"/>
      <c r="S94" s="60"/>
      <c r="T94" s="66"/>
    </row>
    <row r="95" spans="2:20" ht="15" customHeight="1">
      <c r="B95" s="395"/>
      <c r="C95" s="183" t="s">
        <v>117</v>
      </c>
      <c r="D95" s="187">
        <v>1016</v>
      </c>
      <c r="E95" s="134">
        <v>71.400000000000006</v>
      </c>
      <c r="F95" s="134">
        <v>9346.5</v>
      </c>
      <c r="G95" s="134">
        <v>25170.799999999999</v>
      </c>
      <c r="H95" s="134">
        <v>620</v>
      </c>
      <c r="I95" s="134">
        <v>4387</v>
      </c>
      <c r="J95" s="134">
        <v>3498</v>
      </c>
      <c r="K95" s="152">
        <v>5211</v>
      </c>
      <c r="L95" s="160">
        <v>1185.5</v>
      </c>
      <c r="M95" s="135">
        <v>44.7</v>
      </c>
      <c r="N95" s="135">
        <v>15.5</v>
      </c>
      <c r="O95" s="135">
        <v>0</v>
      </c>
      <c r="P95" s="171">
        <v>4</v>
      </c>
      <c r="Q95" s="177">
        <f>SUM(D95:P95)</f>
        <v>50570.399999999994</v>
      </c>
      <c r="R95" s="85"/>
      <c r="S95" s="60"/>
      <c r="T95" s="66"/>
    </row>
    <row r="96" spans="2:20" ht="15" customHeight="1">
      <c r="B96" s="395"/>
      <c r="C96" s="184" t="s">
        <v>147</v>
      </c>
      <c r="D96" s="161">
        <v>0</v>
      </c>
      <c r="E96" s="136">
        <v>-7.6923076923076872E-2</v>
      </c>
      <c r="F96" s="136">
        <v>3.8387715930903177E-3</v>
      </c>
      <c r="G96" s="136">
        <v>-2.8840494408475581E-2</v>
      </c>
      <c r="H96" s="136">
        <v>-0.17808219178082196</v>
      </c>
      <c r="I96" s="136">
        <v>0.14485981308411211</v>
      </c>
      <c r="J96" s="136">
        <v>8.6956521739129933E-3</v>
      </c>
      <c r="K96" s="153">
        <v>7.0663811563169254E-2</v>
      </c>
      <c r="L96" s="161">
        <v>-0.140625</v>
      </c>
      <c r="M96" s="136">
        <v>0.60000000000000009</v>
      </c>
      <c r="N96" s="136">
        <v>7.3333333333333339</v>
      </c>
      <c r="O96" s="136">
        <v>0</v>
      </c>
      <c r="P96" s="172">
        <v>0</v>
      </c>
      <c r="Q96" s="178">
        <f>Q92/Q93-1</f>
        <v>3.5063533924717394E-3</v>
      </c>
      <c r="R96" s="52"/>
      <c r="S96" s="60"/>
      <c r="T96" s="66"/>
    </row>
    <row r="97" spans="2:19" ht="15" customHeight="1">
      <c r="B97" s="395"/>
      <c r="C97" s="184" t="s">
        <v>139</v>
      </c>
      <c r="D97" s="161">
        <v>0.1571125265392781</v>
      </c>
      <c r="E97" s="136">
        <v>-0.13043478260869568</v>
      </c>
      <c r="F97" s="136">
        <v>-0.28959521869057325</v>
      </c>
      <c r="G97" s="136">
        <v>-0.3148125077862215</v>
      </c>
      <c r="H97" s="136">
        <v>-0.41860465116279066</v>
      </c>
      <c r="I97" s="136">
        <v>5.1953628166595101E-2</v>
      </c>
      <c r="J97" s="136">
        <v>-0.30594335859593136</v>
      </c>
      <c r="K97" s="153">
        <v>-0.33208656158161898</v>
      </c>
      <c r="L97" s="161">
        <v>-0.11858974358974361</v>
      </c>
      <c r="M97" s="136">
        <v>1.298850574712644</v>
      </c>
      <c r="N97" s="136">
        <v>1.0833333333333335</v>
      </c>
      <c r="O97" s="136">
        <v>0</v>
      </c>
      <c r="P97" s="172">
        <v>0</v>
      </c>
      <c r="Q97" s="178">
        <f>Q92/Q94-1</f>
        <v>-0.25844970922636057</v>
      </c>
      <c r="R97" s="52"/>
      <c r="S97" s="60"/>
    </row>
    <row r="98" spans="2:19" ht="15" customHeight="1" thickBot="1">
      <c r="B98" s="396"/>
      <c r="C98" s="185" t="s">
        <v>140</v>
      </c>
      <c r="D98" s="163">
        <v>7.2834645669291431E-2</v>
      </c>
      <c r="E98" s="155">
        <v>-0.15966386554621859</v>
      </c>
      <c r="F98" s="155">
        <v>-0.44043224736532394</v>
      </c>
      <c r="G98" s="155">
        <v>-0.3444785227326902</v>
      </c>
      <c r="H98" s="155">
        <v>-0.5161290322580645</v>
      </c>
      <c r="I98" s="155">
        <v>0.11693640300888997</v>
      </c>
      <c r="J98" s="155">
        <v>-0.50257289879931388</v>
      </c>
      <c r="K98" s="156">
        <v>-0.52024563423527148</v>
      </c>
      <c r="L98" s="163">
        <v>-7.2121467735132838E-2</v>
      </c>
      <c r="M98" s="155">
        <v>-0.10514541387024612</v>
      </c>
      <c r="N98" s="155">
        <v>0.61290322580645151</v>
      </c>
      <c r="O98" s="155">
        <v>0</v>
      </c>
      <c r="P98" s="174">
        <v>-1</v>
      </c>
      <c r="Q98" s="180">
        <f>Q92/Q95-1</f>
        <v>-0.33785376425735203</v>
      </c>
      <c r="R98" s="52"/>
      <c r="S98" s="60"/>
    </row>
    <row r="99" spans="2:19" ht="16.5" customHeight="1">
      <c r="B99" s="42" t="s">
        <v>166</v>
      </c>
      <c r="C99" s="38"/>
      <c r="D99" s="39"/>
      <c r="E99" s="39"/>
      <c r="F99" s="39"/>
      <c r="G99" s="39"/>
      <c r="H99" s="39"/>
      <c r="I99" s="39"/>
      <c r="J99" s="39"/>
      <c r="K99" s="39"/>
      <c r="L99" s="40"/>
      <c r="M99" s="40"/>
      <c r="N99" s="40"/>
      <c r="O99" s="40"/>
      <c r="P99" s="40"/>
      <c r="Q99" s="90"/>
      <c r="S99" s="60"/>
    </row>
    <row r="100" spans="2:19" ht="15" customHeight="1">
      <c r="B100" s="43" t="s">
        <v>167</v>
      </c>
      <c r="S100" s="60"/>
    </row>
    <row r="101" spans="2:19" ht="13.5" customHeight="1">
      <c r="B101" s="42"/>
      <c r="S101" s="60"/>
    </row>
    <row r="102" spans="2:19" ht="15" customHeight="1">
      <c r="B102" s="43"/>
      <c r="Q102" s="91"/>
      <c r="S102" s="60"/>
    </row>
    <row r="103" spans="2:19" ht="13.5" customHeight="1">
      <c r="B103" s="43"/>
      <c r="C103" s="43"/>
      <c r="S103" s="60"/>
    </row>
    <row r="104" spans="2:19" ht="15" customHeight="1">
      <c r="S104" s="60"/>
    </row>
    <row r="105" spans="2:19" ht="13.5" customHeight="1">
      <c r="S105" s="60"/>
    </row>
    <row r="106" spans="2:19" ht="13.5" customHeight="1">
      <c r="S106" s="60"/>
    </row>
    <row r="107" spans="2:19" ht="13.5" customHeight="1">
      <c r="S107" s="60"/>
    </row>
    <row r="108" spans="2:19" ht="13.5" customHeight="1">
      <c r="S108" s="60"/>
    </row>
    <row r="109" spans="2:19" ht="13.5" customHeight="1">
      <c r="S109" s="60"/>
    </row>
    <row r="110" spans="2:19" ht="14.25" customHeight="1">
      <c r="S110" s="60"/>
    </row>
    <row r="111" spans="2:19" ht="19.5" customHeight="1">
      <c r="S111" s="60"/>
    </row>
    <row r="112" spans="2:19">
      <c r="S112" s="60"/>
    </row>
    <row r="113" spans="19:19">
      <c r="S113" s="60"/>
    </row>
    <row r="114" spans="19:19">
      <c r="S114" s="60"/>
    </row>
    <row r="115" spans="19:19">
      <c r="S115" s="60"/>
    </row>
    <row r="116" spans="19:19">
      <c r="S116" s="60"/>
    </row>
    <row r="117" spans="19:19">
      <c r="S117" s="60"/>
    </row>
    <row r="118" spans="19:19">
      <c r="S118" s="60"/>
    </row>
    <row r="119" spans="19:19">
      <c r="S119" s="60"/>
    </row>
    <row r="120" spans="19:19">
      <c r="S120" s="60"/>
    </row>
    <row r="121" spans="19:19">
      <c r="S121" s="60"/>
    </row>
    <row r="122" spans="19:19" ht="13.4" customHeight="1">
      <c r="S122" s="60"/>
    </row>
    <row r="123" spans="19:19">
      <c r="S123" s="60"/>
    </row>
    <row r="124" spans="19:19">
      <c r="S124" s="60"/>
    </row>
    <row r="125" spans="19:19">
      <c r="S125" s="60"/>
    </row>
    <row r="126" spans="19:19">
      <c r="S126" s="60"/>
    </row>
    <row r="127" spans="19:19">
      <c r="S127" s="60"/>
    </row>
    <row r="128" spans="19:19">
      <c r="S128" s="60"/>
    </row>
    <row r="129" spans="19:19">
      <c r="S129" s="60"/>
    </row>
    <row r="130" spans="19:19">
      <c r="S130" s="60"/>
    </row>
    <row r="131" spans="19:19">
      <c r="S131" s="60"/>
    </row>
    <row r="132" spans="19:19">
      <c r="S132" s="60"/>
    </row>
    <row r="133" spans="19:19">
      <c r="S133" s="60"/>
    </row>
    <row r="134" spans="19:19">
      <c r="S134" s="60"/>
    </row>
    <row r="135" spans="19:19">
      <c r="S135" s="60"/>
    </row>
    <row r="136" spans="19:19">
      <c r="S136" s="60"/>
    </row>
    <row r="137" spans="19:19">
      <c r="S137" s="60"/>
    </row>
    <row r="138" spans="19:19">
      <c r="S138" s="60"/>
    </row>
    <row r="139" spans="19:19">
      <c r="S139" s="60"/>
    </row>
  </sheetData>
  <sheetProtection selectLockedCells="1" selectUnlockedCells="1"/>
  <mergeCells count="13">
    <mergeCell ref="B43:B49"/>
    <mergeCell ref="A1:M1"/>
    <mergeCell ref="B15:B21"/>
    <mergeCell ref="B22:B28"/>
    <mergeCell ref="B29:B35"/>
    <mergeCell ref="B36:B42"/>
    <mergeCell ref="B92:B98"/>
    <mergeCell ref="B50:B56"/>
    <mergeCell ref="B57:B63"/>
    <mergeCell ref="B64:B70"/>
    <mergeCell ref="B71:B77"/>
    <mergeCell ref="B78:B84"/>
    <mergeCell ref="B85:B91"/>
  </mergeCells>
  <hyperlinks>
    <hyperlink ref="T1" location="'Sommaire&amp;Méthodo'!A1" display="Retour Sommaire" xr:uid="{00000000-0004-0000-0300-000000000000}"/>
  </hyperlinks>
  <pageMargins left="0.74803149606299213" right="0.74803149606299213" top="0.98425196850393704" bottom="0.98425196850393704" header="0.51181102362204722" footer="0.51181102362204722"/>
  <pageSetup paperSize="9" firstPageNumber="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U139"/>
  <sheetViews>
    <sheetView showGridLines="0" topLeftCell="A67" zoomScale="110" zoomScaleNormal="110" workbookViewId="0">
      <selection activeCell="D57" sqref="D57:Q57"/>
    </sheetView>
  </sheetViews>
  <sheetFormatPr baseColWidth="10" defaultColWidth="11.54296875" defaultRowHeight="13"/>
  <cols>
    <col min="1" max="1" width="11.54296875" style="27"/>
    <col min="2" max="2" width="17" style="27" customWidth="1"/>
    <col min="3" max="3" width="24" style="27" customWidth="1"/>
    <col min="4" max="5" width="9.453125" style="27" customWidth="1"/>
    <col min="6" max="7" width="10.453125" style="27" customWidth="1"/>
    <col min="8" max="8" width="9.453125" style="27" customWidth="1"/>
    <col min="9" max="9" width="9.54296875" style="27" customWidth="1"/>
    <col min="10" max="10" width="9.453125" style="27" customWidth="1"/>
    <col min="11" max="11" width="10.453125" style="27" customWidth="1"/>
    <col min="12" max="12" width="9.453125" style="27" customWidth="1"/>
    <col min="13" max="13" width="10" style="27" customWidth="1"/>
    <col min="14" max="15" width="9.54296875" style="27" customWidth="1"/>
    <col min="16" max="16" width="14" style="27" customWidth="1"/>
    <col min="17" max="17" width="13.81640625" style="89" customWidth="1"/>
    <col min="18" max="18" width="13.26953125" style="27" customWidth="1"/>
    <col min="19" max="16384" width="11.54296875" style="27"/>
  </cols>
  <sheetData>
    <row r="1" spans="1:21" ht="16">
      <c r="A1" s="393"/>
      <c r="B1" s="393"/>
      <c r="C1" s="393"/>
      <c r="D1" s="393"/>
      <c r="E1" s="393"/>
      <c r="F1" s="393"/>
      <c r="G1" s="393"/>
      <c r="H1" s="393"/>
      <c r="I1" s="393"/>
      <c r="J1" s="393"/>
      <c r="K1" s="393"/>
      <c r="L1" s="393"/>
      <c r="M1" s="393"/>
      <c r="N1" s="92"/>
      <c r="Q1" s="78"/>
      <c r="T1" s="133" t="s">
        <v>113</v>
      </c>
    </row>
    <row r="2" spans="1:21">
      <c r="A2" s="28"/>
      <c r="Q2" s="78"/>
    </row>
    <row r="3" spans="1:21">
      <c r="A3" s="28"/>
      <c r="Q3" s="78"/>
    </row>
    <row r="4" spans="1:21">
      <c r="A4" s="28"/>
      <c r="Q4" s="78"/>
    </row>
    <row r="5" spans="1:21">
      <c r="A5" s="28"/>
      <c r="Q5" s="78"/>
    </row>
    <row r="6" spans="1:21">
      <c r="A6" s="28"/>
      <c r="Q6" s="78"/>
    </row>
    <row r="7" spans="1:21" ht="14">
      <c r="B7" s="29"/>
      <c r="C7" s="29"/>
      <c r="D7" s="29"/>
      <c r="E7" s="30"/>
      <c r="F7" s="30"/>
      <c r="G7" s="30"/>
      <c r="H7" s="30"/>
      <c r="I7" s="30"/>
      <c r="J7" s="30"/>
      <c r="K7" s="31"/>
      <c r="L7" s="31"/>
      <c r="M7" s="31"/>
      <c r="N7" s="31"/>
      <c r="O7" s="31"/>
      <c r="P7" s="31"/>
      <c r="Q7" s="31"/>
      <c r="R7" s="31"/>
      <c r="U7" s="32"/>
    </row>
    <row r="8" spans="1:21" ht="26.25" customHeight="1">
      <c r="B8" s="29"/>
      <c r="C8" s="29"/>
      <c r="D8" s="29"/>
      <c r="E8" s="30"/>
      <c r="F8" s="30"/>
      <c r="G8" s="30"/>
      <c r="H8" s="30"/>
      <c r="I8" s="30"/>
      <c r="J8" s="30"/>
      <c r="K8" s="31"/>
      <c r="L8" s="31"/>
      <c r="M8" s="31"/>
      <c r="N8" s="31"/>
      <c r="O8" s="31"/>
      <c r="P8" s="31"/>
      <c r="Q8" s="31"/>
      <c r="R8" s="31"/>
      <c r="U8" s="32"/>
    </row>
    <row r="9" spans="1:21" ht="14.5" thickBot="1">
      <c r="C9" s="29"/>
      <c r="D9" s="29"/>
      <c r="E9" s="29"/>
      <c r="F9" s="30"/>
      <c r="G9" s="30"/>
      <c r="H9" s="30"/>
      <c r="I9" s="30"/>
      <c r="J9" s="30"/>
      <c r="K9" s="30"/>
      <c r="L9" s="31"/>
      <c r="M9" s="31"/>
      <c r="N9" s="31"/>
      <c r="O9" s="31"/>
      <c r="P9" s="31"/>
      <c r="Q9" s="20"/>
      <c r="R9" s="52"/>
    </row>
    <row r="10" spans="1:21" ht="17.5">
      <c r="B10" s="138" t="s">
        <v>158</v>
      </c>
      <c r="C10" s="139"/>
      <c r="D10" s="139"/>
      <c r="E10" s="139"/>
      <c r="F10" s="139"/>
      <c r="G10" s="139"/>
      <c r="H10" s="99"/>
      <c r="I10" s="99"/>
      <c r="J10" s="99"/>
      <c r="K10" s="99"/>
      <c r="L10" s="100"/>
      <c r="M10" s="100"/>
      <c r="N10" s="100"/>
      <c r="O10" s="100"/>
      <c r="P10" s="100"/>
      <c r="Q10" s="140"/>
      <c r="R10" s="52"/>
    </row>
    <row r="11" spans="1:21" ht="14.25" customHeight="1">
      <c r="B11" s="212" t="s">
        <v>148</v>
      </c>
      <c r="C11" s="50"/>
      <c r="D11" s="50"/>
      <c r="E11" s="50"/>
      <c r="F11" s="50"/>
      <c r="G11" s="50"/>
      <c r="H11" s="88"/>
      <c r="I11" s="27" t="s">
        <v>128</v>
      </c>
      <c r="J11" s="51"/>
      <c r="K11" s="51"/>
      <c r="L11" s="52"/>
      <c r="M11" s="52"/>
      <c r="N11" s="52"/>
      <c r="O11" s="52"/>
      <c r="P11" s="52"/>
      <c r="Q11" s="141"/>
      <c r="R11" s="52"/>
    </row>
    <row r="12" spans="1:21" ht="14.25" customHeight="1">
      <c r="B12" s="142"/>
      <c r="C12" s="50"/>
      <c r="D12" s="50"/>
      <c r="E12" s="50"/>
      <c r="F12" s="50"/>
      <c r="G12" s="50"/>
      <c r="H12" s="215"/>
      <c r="I12" s="51" t="s">
        <v>121</v>
      </c>
      <c r="J12" s="51"/>
      <c r="K12" s="51"/>
      <c r="L12" s="52"/>
      <c r="M12" s="52"/>
      <c r="N12" s="52"/>
      <c r="O12" s="52"/>
      <c r="P12" s="52"/>
      <c r="Q12" s="141"/>
      <c r="R12" s="52"/>
    </row>
    <row r="13" spans="1:21" ht="12" customHeight="1" thickBot="1">
      <c r="B13" s="143" t="s">
        <v>103</v>
      </c>
      <c r="C13" s="144"/>
      <c r="D13" s="144"/>
      <c r="E13" s="144"/>
      <c r="F13" s="144"/>
      <c r="G13" s="144"/>
      <c r="H13" s="106"/>
      <c r="I13" s="106"/>
      <c r="J13" s="106"/>
      <c r="K13" s="106"/>
      <c r="L13" s="107"/>
      <c r="M13" s="107"/>
      <c r="N13" s="107"/>
      <c r="O13" s="107"/>
      <c r="P13" s="107"/>
      <c r="Q13" s="145"/>
      <c r="R13" s="84"/>
    </row>
    <row r="14" spans="1:21" ht="53.5" customHeight="1" thickBot="1">
      <c r="B14" s="195" t="s">
        <v>77</v>
      </c>
      <c r="C14" s="196" t="s">
        <v>118</v>
      </c>
      <c r="D14" s="188" t="s">
        <v>39</v>
      </c>
      <c r="E14" s="149" t="s">
        <v>40</v>
      </c>
      <c r="F14" s="149" t="s">
        <v>41</v>
      </c>
      <c r="G14" s="149" t="s">
        <v>42</v>
      </c>
      <c r="H14" s="149" t="s">
        <v>43</v>
      </c>
      <c r="I14" s="149" t="s">
        <v>44</v>
      </c>
      <c r="J14" s="149" t="s">
        <v>45</v>
      </c>
      <c r="K14" s="150" t="s">
        <v>46</v>
      </c>
      <c r="L14" s="307" t="s">
        <v>47</v>
      </c>
      <c r="M14" s="308" t="s">
        <v>48</v>
      </c>
      <c r="N14" s="308" t="s">
        <v>49</v>
      </c>
      <c r="O14" s="308" t="s">
        <v>104</v>
      </c>
      <c r="P14" s="309" t="s">
        <v>105</v>
      </c>
      <c r="Q14" s="175" t="s">
        <v>50</v>
      </c>
      <c r="R14" s="164"/>
      <c r="S14" s="60"/>
    </row>
    <row r="15" spans="1:21" ht="16.5" customHeight="1">
      <c r="B15" s="398" t="s">
        <v>127</v>
      </c>
      <c r="C15" s="181" t="s">
        <v>145</v>
      </c>
      <c r="D15" s="327">
        <v>52.99</v>
      </c>
      <c r="E15" s="328">
        <v>43.93</v>
      </c>
      <c r="F15" s="328">
        <v>53</v>
      </c>
      <c r="G15" s="328">
        <v>56.96</v>
      </c>
      <c r="H15" s="328">
        <v>50.97</v>
      </c>
      <c r="I15" s="328">
        <v>47</v>
      </c>
      <c r="J15" s="328">
        <v>51.99</v>
      </c>
      <c r="K15" s="329">
        <v>44.99</v>
      </c>
      <c r="L15" s="330">
        <v>41.99</v>
      </c>
      <c r="M15" s="331">
        <v>39.979999999999997</v>
      </c>
      <c r="N15" s="331">
        <v>30.94</v>
      </c>
      <c r="O15" s="331">
        <v>27.96</v>
      </c>
      <c r="P15" s="332">
        <v>40.47</v>
      </c>
      <c r="Q15" s="333">
        <f>SUMPRODUCT(D15:P15,GC_Estim1_07_SURF_25_26!D15:P15)/GC_Estim1_07_SURF_25_26!Q15</f>
        <v>51.403618188154582</v>
      </c>
      <c r="R15" s="165"/>
      <c r="S15" s="60"/>
      <c r="T15" s="66"/>
    </row>
    <row r="16" spans="1:21" ht="16.5" customHeight="1">
      <c r="B16" s="395"/>
      <c r="C16" s="182" t="s">
        <v>146</v>
      </c>
      <c r="D16" s="187">
        <v>53</v>
      </c>
      <c r="E16" s="134">
        <v>47.6</v>
      </c>
      <c r="F16" s="134">
        <v>58.94</v>
      </c>
      <c r="G16" s="134">
        <v>56.92</v>
      </c>
      <c r="H16" s="134">
        <v>52.93</v>
      </c>
      <c r="I16" s="134">
        <v>48.9</v>
      </c>
      <c r="J16" s="134">
        <v>53.98</v>
      </c>
      <c r="K16" s="152">
        <v>54.99</v>
      </c>
      <c r="L16" s="160">
        <v>49.94</v>
      </c>
      <c r="M16" s="135">
        <v>40.86</v>
      </c>
      <c r="N16" s="135">
        <v>49.84</v>
      </c>
      <c r="O16" s="135">
        <v>34.950000000000003</v>
      </c>
      <c r="P16" s="171">
        <v>49.33</v>
      </c>
      <c r="Q16" s="177">
        <f>SUMPRODUCT(D16:P16,GC_Estim1_07_SURF_25_26!D16:P16)/GC_Estim1_07_SURF_25_26!Q16</f>
        <v>54.908329608726945</v>
      </c>
      <c r="R16" s="166"/>
      <c r="S16" s="60"/>
      <c r="T16" s="66"/>
    </row>
    <row r="17" spans="2:20" ht="16.5" customHeight="1">
      <c r="B17" s="395"/>
      <c r="C17" s="183" t="s">
        <v>116</v>
      </c>
      <c r="D17" s="187">
        <v>49.443621519171892</v>
      </c>
      <c r="E17" s="134">
        <v>43.737688909002131</v>
      </c>
      <c r="F17" s="134">
        <v>53.112556301521202</v>
      </c>
      <c r="G17" s="134">
        <v>50.128123614717246</v>
      </c>
      <c r="H17" s="134">
        <v>48.492796348247822</v>
      </c>
      <c r="I17" s="134">
        <v>52.164263551743019</v>
      </c>
      <c r="J17" s="134">
        <v>50.946914757960108</v>
      </c>
      <c r="K17" s="152">
        <v>49.90537069296407</v>
      </c>
      <c r="L17" s="160">
        <v>46.171682866846233</v>
      </c>
      <c r="M17" s="135">
        <v>41.199905926622769</v>
      </c>
      <c r="N17" s="135">
        <v>36.309074299634595</v>
      </c>
      <c r="O17" s="135">
        <v>36.990264255910986</v>
      </c>
      <c r="P17" s="171">
        <v>32.972508591065292</v>
      </c>
      <c r="Q17" s="177">
        <f>SUMPRODUCT(D17:P17,GC_Estim1_07_SURF_25_26!D17:P17)/GC_Estim1_07_SURF_25_26!Q17</f>
        <v>49.806050353425803</v>
      </c>
      <c r="R17" s="166"/>
      <c r="S17" s="60"/>
      <c r="T17" s="66"/>
    </row>
    <row r="18" spans="2:20" ht="16.5" customHeight="1">
      <c r="B18" s="395"/>
      <c r="C18" s="183" t="s">
        <v>117</v>
      </c>
      <c r="D18" s="187">
        <v>48.663174222660935</v>
      </c>
      <c r="E18" s="134">
        <v>45.012047522843957</v>
      </c>
      <c r="F18" s="134">
        <v>53.726201084213066</v>
      </c>
      <c r="G18" s="134">
        <v>52.227751752999055</v>
      </c>
      <c r="H18" s="134">
        <v>47.647446806144124</v>
      </c>
      <c r="I18" s="134">
        <v>53.660120721018686</v>
      </c>
      <c r="J18" s="134">
        <v>52.24265658639662</v>
      </c>
      <c r="K18" s="152">
        <v>52.923706578479873</v>
      </c>
      <c r="L18" s="160">
        <v>48.15790560066052</v>
      </c>
      <c r="M18" s="135">
        <v>41.63175906913073</v>
      </c>
      <c r="N18" s="135">
        <v>34.994803888702648</v>
      </c>
      <c r="O18" s="135">
        <v>40.677157360406092</v>
      </c>
      <c r="P18" s="171">
        <v>33.402127659574468</v>
      </c>
      <c r="Q18" s="177">
        <f>SUMPRODUCT(D18:P18,GC_Estim1_07_SURF_25_26!D18:P18)/GC_Estim1_07_SURF_25_26!Q18</f>
        <v>51.404272185791093</v>
      </c>
      <c r="R18" s="166"/>
      <c r="S18" s="60"/>
      <c r="T18" s="66"/>
    </row>
    <row r="19" spans="2:20" ht="16.5" customHeight="1">
      <c r="B19" s="395"/>
      <c r="C19" s="184" t="s">
        <v>147</v>
      </c>
      <c r="D19" s="161">
        <v>-1.8867924528298552E-4</v>
      </c>
      <c r="E19" s="136">
        <v>-7.7100840336134513E-2</v>
      </c>
      <c r="F19" s="136">
        <v>-0.10078045469969454</v>
      </c>
      <c r="G19" s="136">
        <v>7.027406886859211E-4</v>
      </c>
      <c r="H19" s="136">
        <v>-3.7030039675042481E-2</v>
      </c>
      <c r="I19" s="136">
        <v>-3.8854805725971331E-2</v>
      </c>
      <c r="J19" s="136">
        <v>-3.6865505742867621E-2</v>
      </c>
      <c r="K19" s="153">
        <v>-0.18185124568103295</v>
      </c>
      <c r="L19" s="161">
        <v>-0.15919102923508199</v>
      </c>
      <c r="M19" s="136">
        <v>-2.1536955457660323E-2</v>
      </c>
      <c r="N19" s="136">
        <v>-0.3792134831460674</v>
      </c>
      <c r="O19" s="136">
        <v>-0.20000000000000007</v>
      </c>
      <c r="P19" s="172">
        <v>-0.17960673018447193</v>
      </c>
      <c r="Q19" s="178">
        <f>Q15/Q16-1</f>
        <v>-6.3828410835782168E-2</v>
      </c>
      <c r="R19" s="165"/>
      <c r="S19" s="60"/>
    </row>
    <row r="20" spans="2:20" ht="16.5" customHeight="1">
      <c r="B20" s="395"/>
      <c r="C20" s="184" t="s">
        <v>139</v>
      </c>
      <c r="D20" s="161">
        <v>7.1725702362902322E-2</v>
      </c>
      <c r="E20" s="136">
        <v>4.3969193570785325E-3</v>
      </c>
      <c r="F20" s="136">
        <v>-2.1192032423033025E-3</v>
      </c>
      <c r="G20" s="136">
        <v>0.13628829273148702</v>
      </c>
      <c r="H20" s="136">
        <v>5.1083951396869276E-2</v>
      </c>
      <c r="I20" s="136">
        <v>-9.9000027990818973E-2</v>
      </c>
      <c r="J20" s="136">
        <v>2.0473962888536201E-2</v>
      </c>
      <c r="K20" s="153">
        <v>-9.8493821901558642E-2</v>
      </c>
      <c r="L20" s="161">
        <v>-9.0568127631512119E-2</v>
      </c>
      <c r="M20" s="136">
        <v>-2.9609434759279019E-2</v>
      </c>
      <c r="N20" s="136">
        <v>-0.14787141790857017</v>
      </c>
      <c r="O20" s="136">
        <v>-0.24412543239584894</v>
      </c>
      <c r="P20" s="172">
        <v>0.22738613861386137</v>
      </c>
      <c r="Q20" s="178">
        <f>Q15/Q17-1</f>
        <v>3.2075778412308686E-2</v>
      </c>
      <c r="R20" s="165"/>
      <c r="S20" s="60"/>
    </row>
    <row r="21" spans="2:20" ht="16.5" customHeight="1" thickBot="1">
      <c r="B21" s="397"/>
      <c r="C21" s="185" t="s">
        <v>140</v>
      </c>
      <c r="D21" s="234">
        <v>8.891375966437054E-2</v>
      </c>
      <c r="E21" s="235">
        <v>-2.4039064703617607E-2</v>
      </c>
      <c r="F21" s="235">
        <v>-1.3516702643367351E-2</v>
      </c>
      <c r="G21" s="235">
        <v>9.0607925636569497E-2</v>
      </c>
      <c r="H21" s="235">
        <v>6.973203007862816E-2</v>
      </c>
      <c r="I21" s="235">
        <v>-0.12411676737823507</v>
      </c>
      <c r="J21" s="235">
        <v>-4.836212453683042E-3</v>
      </c>
      <c r="K21" s="236">
        <v>-0.14990836982884181</v>
      </c>
      <c r="L21" s="234">
        <v>-0.12807669942722588</v>
      </c>
      <c r="M21" s="235">
        <v>-3.9675457056425167E-2</v>
      </c>
      <c r="N21" s="235">
        <v>-0.11586874158799487</v>
      </c>
      <c r="O21" s="235">
        <v>-0.312636334140315</v>
      </c>
      <c r="P21" s="237">
        <v>0.21159946493407222</v>
      </c>
      <c r="Q21" s="238">
        <f>Q15/Q18-1</f>
        <v>-1.2722631966277653E-5</v>
      </c>
      <c r="R21" s="166"/>
      <c r="S21" s="60"/>
    </row>
    <row r="22" spans="2:20" ht="15.65" customHeight="1">
      <c r="B22" s="394" t="s">
        <v>126</v>
      </c>
      <c r="C22" s="181" t="s">
        <v>145</v>
      </c>
      <c r="D22" s="327">
        <v>46.73</v>
      </c>
      <c r="E22" s="328">
        <v>40.22</v>
      </c>
      <c r="F22" s="328">
        <v>48.88</v>
      </c>
      <c r="G22" s="328">
        <v>52.92</v>
      </c>
      <c r="H22" s="328">
        <v>39</v>
      </c>
      <c r="I22" s="328">
        <v>0</v>
      </c>
      <c r="J22" s="328">
        <v>44.9</v>
      </c>
      <c r="K22" s="329">
        <v>43</v>
      </c>
      <c r="L22" s="330">
        <v>34.99</v>
      </c>
      <c r="M22" s="331">
        <v>39.96</v>
      </c>
      <c r="N22" s="331">
        <v>28.96</v>
      </c>
      <c r="O22" s="331">
        <v>22</v>
      </c>
      <c r="P22" s="332">
        <v>30</v>
      </c>
      <c r="Q22" s="333">
        <f>SUMPRODUCT(D22:P22,GC_Estim1_07_SURF_25_26!D22:P22)/GC_Estim1_07_SURF_25_26!Q22</f>
        <v>43.065863570391869</v>
      </c>
      <c r="R22" s="165"/>
      <c r="S22" s="60"/>
      <c r="T22" s="66"/>
    </row>
    <row r="23" spans="2:20" ht="15.65" customHeight="1">
      <c r="B23" s="395"/>
      <c r="C23" s="182" t="s">
        <v>146</v>
      </c>
      <c r="D23" s="187">
        <v>44.26</v>
      </c>
      <c r="E23" s="134">
        <v>41.74</v>
      </c>
      <c r="F23" s="134">
        <v>52.73</v>
      </c>
      <c r="G23" s="134">
        <v>58.2</v>
      </c>
      <c r="H23" s="134">
        <v>39.75</v>
      </c>
      <c r="I23" s="134">
        <v>0</v>
      </c>
      <c r="J23" s="134">
        <v>50.24</v>
      </c>
      <c r="K23" s="152">
        <v>50</v>
      </c>
      <c r="L23" s="160">
        <v>48.82</v>
      </c>
      <c r="M23" s="135">
        <v>40.9</v>
      </c>
      <c r="N23" s="135">
        <v>44.97</v>
      </c>
      <c r="O23" s="135">
        <v>28</v>
      </c>
      <c r="P23" s="171">
        <v>50</v>
      </c>
      <c r="Q23" s="177">
        <f>SUMPRODUCT(D23:P23,GC_Estim1_07_SURF_25_26!D23:P23)/GC_Estim1_07_SURF_25_26!Q23</f>
        <v>50.118003806623534</v>
      </c>
      <c r="R23" s="166"/>
      <c r="S23" s="60"/>
      <c r="T23" s="66"/>
    </row>
    <row r="24" spans="2:20" ht="17.149999999999999" customHeight="1">
      <c r="B24" s="395"/>
      <c r="C24" s="183" t="s">
        <v>116</v>
      </c>
      <c r="D24" s="187">
        <v>46.520215633423177</v>
      </c>
      <c r="E24" s="134">
        <v>39.357777777777777</v>
      </c>
      <c r="F24" s="134">
        <v>49.78093385214008</v>
      </c>
      <c r="G24" s="134">
        <v>51.129562883435582</v>
      </c>
      <c r="H24" s="134">
        <v>42.326388888888886</v>
      </c>
      <c r="I24" s="134">
        <v>48.666666666666664</v>
      </c>
      <c r="J24" s="134">
        <v>47.925755977997547</v>
      </c>
      <c r="K24" s="152">
        <v>47.794289422452955</v>
      </c>
      <c r="L24" s="160">
        <v>41.301582261734666</v>
      </c>
      <c r="M24" s="135">
        <v>40.746203132415758</v>
      </c>
      <c r="N24" s="135">
        <v>33.765595463137998</v>
      </c>
      <c r="O24" s="135">
        <v>29.02</v>
      </c>
      <c r="P24" s="171">
        <v>28.277310924369747</v>
      </c>
      <c r="Q24" s="177">
        <f>SUMPRODUCT(D24:P24,GC_Estim1_07_SURF_25_26!D24:P24)/GC_Estim1_07_SURF_25_26!Q24</f>
        <v>45.623024659491549</v>
      </c>
      <c r="R24" s="167"/>
      <c r="S24" s="60"/>
    </row>
    <row r="25" spans="2:20" ht="17.149999999999999" customHeight="1">
      <c r="B25" s="395"/>
      <c r="C25" s="183" t="s">
        <v>117</v>
      </c>
      <c r="D25" s="187">
        <v>47.134040501446478</v>
      </c>
      <c r="E25" s="134">
        <v>42.071271929824562</v>
      </c>
      <c r="F25" s="134">
        <v>52.016322742499163</v>
      </c>
      <c r="G25" s="134">
        <v>51.643233342830399</v>
      </c>
      <c r="H25" s="134">
        <v>42.884615384615387</v>
      </c>
      <c r="I25" s="134">
        <v>48.280701754385966</v>
      </c>
      <c r="J25" s="134">
        <v>49.215712442233666</v>
      </c>
      <c r="K25" s="152">
        <v>51.077741020793951</v>
      </c>
      <c r="L25" s="160">
        <v>42.996608641524823</v>
      </c>
      <c r="M25" s="135">
        <v>40.320168750635354</v>
      </c>
      <c r="N25" s="135">
        <v>32.033053141473147</v>
      </c>
      <c r="O25" s="135">
        <v>32.523809523809526</v>
      </c>
      <c r="P25" s="171">
        <v>35.312762973352037</v>
      </c>
      <c r="Q25" s="177">
        <f>SUMPRODUCT(D25:P25,GC_Estim1_07_SURF_25_26!D25:P25)/GC_Estim1_07_SURF_25_26!Q25</f>
        <v>46.870488060653571</v>
      </c>
      <c r="R25" s="167"/>
      <c r="S25" s="60"/>
    </row>
    <row r="26" spans="2:20" ht="17.149999999999999" customHeight="1">
      <c r="B26" s="395"/>
      <c r="C26" s="184" t="s">
        <v>147</v>
      </c>
      <c r="D26" s="161">
        <v>5.5806597379123302E-2</v>
      </c>
      <c r="E26" s="136">
        <v>-3.6415908001916741E-2</v>
      </c>
      <c r="F26" s="136">
        <v>-7.3013464820785079E-2</v>
      </c>
      <c r="G26" s="136">
        <v>-9.0721649484536093E-2</v>
      </c>
      <c r="H26" s="136">
        <v>-1.8867924528301883E-2</v>
      </c>
      <c r="I26" s="136">
        <v>0</v>
      </c>
      <c r="J26" s="136">
        <v>-0.10628980891719753</v>
      </c>
      <c r="K26" s="153">
        <v>-0.14000000000000001</v>
      </c>
      <c r="L26" s="161">
        <v>-0.28328553871364193</v>
      </c>
      <c r="M26" s="136">
        <v>-2.2982885085574556E-2</v>
      </c>
      <c r="N26" s="136">
        <v>-0.3560151211919057</v>
      </c>
      <c r="O26" s="136">
        <v>-0.2142857142857143</v>
      </c>
      <c r="P26" s="172">
        <v>-0.4</v>
      </c>
      <c r="Q26" s="178">
        <f>Q22/Q23-1</f>
        <v>-0.14071071672051838</v>
      </c>
      <c r="R26" s="167"/>
      <c r="S26" s="60"/>
    </row>
    <row r="27" spans="2:20" ht="17.149999999999999" customHeight="1">
      <c r="B27" s="395"/>
      <c r="C27" s="184" t="s">
        <v>139</v>
      </c>
      <c r="D27" s="161">
        <v>4.5095312590532899E-3</v>
      </c>
      <c r="E27" s="136">
        <v>2.1907289255265194E-2</v>
      </c>
      <c r="F27" s="136">
        <v>-1.8097970094655969E-2</v>
      </c>
      <c r="G27" s="136">
        <v>3.5017649586526423E-2</v>
      </c>
      <c r="H27" s="136">
        <v>-7.8589007383100817E-2</v>
      </c>
      <c r="I27" s="136">
        <v>-1</v>
      </c>
      <c r="J27" s="136">
        <v>-6.313423578308619E-2</v>
      </c>
      <c r="K27" s="153">
        <v>-0.10031092585300949</v>
      </c>
      <c r="L27" s="161">
        <v>-0.15281696041902626</v>
      </c>
      <c r="M27" s="136">
        <v>-1.9295126219755487E-2</v>
      </c>
      <c r="N27" s="136">
        <v>-0.1423222483484492</v>
      </c>
      <c r="O27" s="136">
        <v>-0.24190213645761538</v>
      </c>
      <c r="P27" s="172">
        <v>6.0921248142644879E-2</v>
      </c>
      <c r="Q27" s="178">
        <f>Q22/Q24-1</f>
        <v>-5.604979301975499E-2</v>
      </c>
      <c r="R27" s="167"/>
      <c r="S27" s="60"/>
    </row>
    <row r="28" spans="2:20" ht="13.5" customHeight="1" thickBot="1">
      <c r="B28" s="397"/>
      <c r="C28" s="185" t="s">
        <v>140</v>
      </c>
      <c r="D28" s="234">
        <v>-8.5721592536519564E-3</v>
      </c>
      <c r="E28" s="235">
        <v>-4.4003231775652241E-2</v>
      </c>
      <c r="F28" s="235">
        <v>-6.0294972369061228E-2</v>
      </c>
      <c r="G28" s="235">
        <v>2.4722825712593766E-2</v>
      </c>
      <c r="H28" s="235">
        <v>-9.0582959641255623E-2</v>
      </c>
      <c r="I28" s="235">
        <v>-1</v>
      </c>
      <c r="J28" s="235">
        <v>-8.7689728098504727E-2</v>
      </c>
      <c r="K28" s="236">
        <v>-0.15814601153769647</v>
      </c>
      <c r="L28" s="234">
        <v>-0.18621488751073922</v>
      </c>
      <c r="M28" s="235">
        <v>-8.9327193262225268E-3</v>
      </c>
      <c r="N28" s="235">
        <v>-9.5933819605052539E-2</v>
      </c>
      <c r="O28" s="235">
        <v>-0.32357247437774528</v>
      </c>
      <c r="P28" s="237">
        <v>-0.15044880451187548</v>
      </c>
      <c r="Q28" s="238">
        <f>Q22/Q25-1</f>
        <v>-8.1173135755238213E-2</v>
      </c>
      <c r="R28" s="157"/>
      <c r="S28" s="60"/>
    </row>
    <row r="29" spans="2:20" ht="15" customHeight="1">
      <c r="B29" s="394" t="s">
        <v>79</v>
      </c>
      <c r="C29" s="181" t="s">
        <v>145</v>
      </c>
      <c r="D29" s="327">
        <v>50</v>
      </c>
      <c r="E29" s="328">
        <v>50</v>
      </c>
      <c r="F29" s="328">
        <v>55</v>
      </c>
      <c r="G29" s="328">
        <v>60</v>
      </c>
      <c r="H29" s="328">
        <v>44</v>
      </c>
      <c r="I29" s="328">
        <v>49.86</v>
      </c>
      <c r="J29" s="328">
        <v>50</v>
      </c>
      <c r="K29" s="329">
        <v>42</v>
      </c>
      <c r="L29" s="330">
        <v>40</v>
      </c>
      <c r="M29" s="331">
        <v>37</v>
      </c>
      <c r="N29" s="331">
        <v>35</v>
      </c>
      <c r="O29" s="331">
        <v>26</v>
      </c>
      <c r="P29" s="332">
        <v>38</v>
      </c>
      <c r="Q29" s="333">
        <f>SUMPRODUCT(D29:P29,GC_Estim1_07_SURF_25_26!D29:P29)/GC_Estim1_07_SURF_25_26!Q29</f>
        <v>48.671828857109638</v>
      </c>
      <c r="R29" s="168"/>
      <c r="S29" s="60"/>
      <c r="T29" s="66"/>
    </row>
    <row r="30" spans="2:20" ht="15" customHeight="1">
      <c r="B30" s="395"/>
      <c r="C30" s="182" t="s">
        <v>146</v>
      </c>
      <c r="D30" s="187">
        <v>56</v>
      </c>
      <c r="E30" s="134">
        <v>49.5</v>
      </c>
      <c r="F30" s="134">
        <v>50</v>
      </c>
      <c r="G30" s="134">
        <v>52</v>
      </c>
      <c r="H30" s="134">
        <v>56</v>
      </c>
      <c r="I30" s="134">
        <v>47</v>
      </c>
      <c r="J30" s="134">
        <v>47</v>
      </c>
      <c r="K30" s="152">
        <v>51.55</v>
      </c>
      <c r="L30" s="160">
        <v>44</v>
      </c>
      <c r="M30" s="135">
        <v>38</v>
      </c>
      <c r="N30" s="135">
        <v>47</v>
      </c>
      <c r="O30" s="135">
        <v>33</v>
      </c>
      <c r="P30" s="171">
        <v>32</v>
      </c>
      <c r="Q30" s="177">
        <f>SUMPRODUCT(D30:P30,GC_Estim1_07_SURF_25_26!D30:P30)/GC_Estim1_07_SURF_25_26!Q30</f>
        <v>48.994607339338614</v>
      </c>
      <c r="R30" s="168"/>
      <c r="S30" s="60"/>
      <c r="T30" s="66"/>
    </row>
    <row r="31" spans="2:20" ht="15" customHeight="1">
      <c r="B31" s="395"/>
      <c r="C31" s="183" t="s">
        <v>116</v>
      </c>
      <c r="D31" s="187">
        <v>51.029515938606849</v>
      </c>
      <c r="E31" s="134">
        <v>46.507180960196962</v>
      </c>
      <c r="F31" s="134">
        <v>47.171959581378566</v>
      </c>
      <c r="G31" s="134">
        <v>45.710377515383335</v>
      </c>
      <c r="H31" s="134">
        <v>46.478317152103557</v>
      </c>
      <c r="I31" s="134">
        <v>49.855038759689926</v>
      </c>
      <c r="J31" s="134">
        <v>47.021511627906975</v>
      </c>
      <c r="K31" s="152">
        <v>46.01425305902918</v>
      </c>
      <c r="L31" s="160">
        <v>43.254958086280922</v>
      </c>
      <c r="M31" s="135">
        <v>40.56448202959831</v>
      </c>
      <c r="N31" s="135">
        <v>38.46754883427851</v>
      </c>
      <c r="O31" s="135">
        <v>36.738116591928254</v>
      </c>
      <c r="P31" s="171">
        <v>25.207920792079207</v>
      </c>
      <c r="Q31" s="177">
        <f>SUMPRODUCT(D31:P31,GC_Estim1_07_SURF_25_26!D31:P31)/GC_Estim1_07_SURF_25_26!Q31</f>
        <v>45.979126718895522</v>
      </c>
      <c r="R31" s="168"/>
      <c r="S31" s="60"/>
      <c r="T31" s="66"/>
    </row>
    <row r="32" spans="2:20" ht="15" customHeight="1">
      <c r="B32" s="395"/>
      <c r="C32" s="183" t="s">
        <v>117</v>
      </c>
      <c r="D32" s="187">
        <v>48.442076502732242</v>
      </c>
      <c r="E32" s="134">
        <v>46.886875208727595</v>
      </c>
      <c r="F32" s="134">
        <v>48.79348474420739</v>
      </c>
      <c r="G32" s="134">
        <v>48.356840993132593</v>
      </c>
      <c r="H32" s="134">
        <v>46.477330989526109</v>
      </c>
      <c r="I32" s="134">
        <v>51.982238744320526</v>
      </c>
      <c r="J32" s="134">
        <v>48.885982699761286</v>
      </c>
      <c r="K32" s="152">
        <v>48.819263311915513</v>
      </c>
      <c r="L32" s="160">
        <v>46.710388795986624</v>
      </c>
      <c r="M32" s="135">
        <v>40.029306647605431</v>
      </c>
      <c r="N32" s="135">
        <v>37.35750940814232</v>
      </c>
      <c r="O32" s="135">
        <v>39.171448087431692</v>
      </c>
      <c r="P32" s="171">
        <v>28.060439560439562</v>
      </c>
      <c r="Q32" s="177">
        <f>SUMPRODUCT(D32:P32,GC_Estim1_07_SURF_25_26!D32:P32)/GC_Estim1_07_SURF_25_26!Q32</f>
        <v>47.445782111961712</v>
      </c>
      <c r="R32" s="168"/>
      <c r="S32" s="60"/>
      <c r="T32" s="66"/>
    </row>
    <row r="33" spans="2:20" ht="15" customHeight="1">
      <c r="B33" s="395"/>
      <c r="C33" s="184" t="s">
        <v>147</v>
      </c>
      <c r="D33" s="161">
        <v>-0.1071428571428571</v>
      </c>
      <c r="E33" s="136">
        <v>1.0101010101010166E-2</v>
      </c>
      <c r="F33" s="136">
        <v>0.10000000000000009</v>
      </c>
      <c r="G33" s="136">
        <v>0.15384615384615374</v>
      </c>
      <c r="H33" s="136">
        <v>-0.2142857142857143</v>
      </c>
      <c r="I33" s="136">
        <v>6.0851063829787222E-2</v>
      </c>
      <c r="J33" s="136">
        <v>6.3829787234042534E-2</v>
      </c>
      <c r="K33" s="153">
        <v>-0.18525703200775945</v>
      </c>
      <c r="L33" s="161">
        <v>-9.0909090909090939E-2</v>
      </c>
      <c r="M33" s="136">
        <v>-2.6315789473684181E-2</v>
      </c>
      <c r="N33" s="136">
        <v>-0.25531914893617025</v>
      </c>
      <c r="O33" s="136">
        <v>-0.21212121212121215</v>
      </c>
      <c r="P33" s="172">
        <v>0.1875</v>
      </c>
      <c r="Q33" s="178">
        <f>Q29/Q30-1</f>
        <v>-6.5880410060927819E-3</v>
      </c>
      <c r="R33" s="157"/>
      <c r="S33" s="60"/>
      <c r="T33" s="66"/>
    </row>
    <row r="34" spans="2:20" ht="15" customHeight="1">
      <c r="B34" s="395"/>
      <c r="C34" s="184" t="s">
        <v>139</v>
      </c>
      <c r="D34" s="161">
        <v>-2.0174910924991907E-2</v>
      </c>
      <c r="E34" s="136">
        <v>7.5102789885122423E-2</v>
      </c>
      <c r="F34" s="136">
        <v>0.16594689913436622</v>
      </c>
      <c r="G34" s="136">
        <v>0.31261221764811831</v>
      </c>
      <c r="H34" s="136">
        <v>-5.3322006990767168E-2</v>
      </c>
      <c r="I34" s="136">
        <v>9.9513317680655078E-5</v>
      </c>
      <c r="J34" s="136">
        <v>6.3343101252519407E-2</v>
      </c>
      <c r="K34" s="153">
        <v>-8.7239339816719719E-2</v>
      </c>
      <c r="L34" s="161">
        <v>-7.5250519947059891E-2</v>
      </c>
      <c r="M34" s="136">
        <v>-8.7871996664408258E-2</v>
      </c>
      <c r="N34" s="136">
        <v>-9.0142183200104808E-2</v>
      </c>
      <c r="O34" s="136">
        <v>-0.29228816248809908</v>
      </c>
      <c r="P34" s="172">
        <v>0.50746268656716431</v>
      </c>
      <c r="Q34" s="178">
        <f>Q29/Q31-1</f>
        <v>5.856357722225991E-2</v>
      </c>
      <c r="R34" s="72"/>
      <c r="S34" s="60"/>
    </row>
    <row r="35" spans="2:20" ht="15" customHeight="1" thickBot="1">
      <c r="B35" s="397"/>
      <c r="C35" s="185" t="s">
        <v>140</v>
      </c>
      <c r="D35" s="234">
        <v>3.2160543266139374E-2</v>
      </c>
      <c r="E35" s="235">
        <v>6.6396508136096211E-2</v>
      </c>
      <c r="F35" s="235">
        <v>0.12719967201214155</v>
      </c>
      <c r="G35" s="235">
        <v>0.24077583993795026</v>
      </c>
      <c r="H35" s="235">
        <v>-5.3301920243320033E-2</v>
      </c>
      <c r="I35" s="235">
        <v>-4.0826228257673791E-2</v>
      </c>
      <c r="J35" s="235">
        <v>2.2788072136763038E-2</v>
      </c>
      <c r="K35" s="236">
        <v>-0.13968386348532036</v>
      </c>
      <c r="L35" s="234">
        <v>-0.14365945069083186</v>
      </c>
      <c r="M35" s="235">
        <v>-7.5677220049641947E-2</v>
      </c>
      <c r="N35" s="235">
        <v>-6.3106707205392132E-2</v>
      </c>
      <c r="O35" s="235">
        <v>-0.33625124243639593</v>
      </c>
      <c r="P35" s="237">
        <v>0.35421969845310342</v>
      </c>
      <c r="Q35" s="238">
        <f>Q29/Q32-1</f>
        <v>2.5841006103655806E-2</v>
      </c>
      <c r="R35" s="167"/>
      <c r="S35" s="60"/>
    </row>
    <row r="36" spans="2:20" ht="18.649999999999999" customHeight="1">
      <c r="B36" s="394" t="s">
        <v>80</v>
      </c>
      <c r="C36" s="181" t="s">
        <v>145</v>
      </c>
      <c r="D36" s="327">
        <v>47</v>
      </c>
      <c r="E36" s="328">
        <v>47</v>
      </c>
      <c r="F36" s="328">
        <v>50</v>
      </c>
      <c r="G36" s="328">
        <v>36</v>
      </c>
      <c r="H36" s="328">
        <v>38</v>
      </c>
      <c r="I36" s="328">
        <v>38</v>
      </c>
      <c r="J36" s="328">
        <v>28</v>
      </c>
      <c r="K36" s="329">
        <v>35</v>
      </c>
      <c r="L36" s="330">
        <v>36</v>
      </c>
      <c r="M36" s="331">
        <v>33</v>
      </c>
      <c r="N36" s="331">
        <v>28</v>
      </c>
      <c r="O36" s="331">
        <v>20</v>
      </c>
      <c r="P36" s="332">
        <v>33</v>
      </c>
      <c r="Q36" s="333">
        <f>SUMPRODUCT(D36:P36,GC_Estim1_07_SURF_25_26!D36:P36)/GC_Estim1_07_SURF_25_26!Q36</f>
        <v>37.837421163279608</v>
      </c>
      <c r="R36" s="157"/>
      <c r="S36" s="60"/>
      <c r="T36" s="66"/>
    </row>
    <row r="37" spans="2:20" ht="14">
      <c r="B37" s="395"/>
      <c r="C37" s="182" t="s">
        <v>146</v>
      </c>
      <c r="D37" s="187">
        <v>38</v>
      </c>
      <c r="E37" s="134">
        <v>33.340000000000003</v>
      </c>
      <c r="F37" s="134">
        <v>35</v>
      </c>
      <c r="G37" s="134">
        <v>43</v>
      </c>
      <c r="H37" s="134">
        <v>38</v>
      </c>
      <c r="I37" s="134">
        <v>51</v>
      </c>
      <c r="J37" s="134">
        <v>28</v>
      </c>
      <c r="K37" s="152">
        <v>45</v>
      </c>
      <c r="L37" s="160">
        <v>40</v>
      </c>
      <c r="M37" s="135">
        <v>35</v>
      </c>
      <c r="N37" s="135">
        <v>42</v>
      </c>
      <c r="O37" s="135">
        <v>27</v>
      </c>
      <c r="P37" s="171">
        <v>24</v>
      </c>
      <c r="Q37" s="177">
        <f>SUMPRODUCT(D37:P37,GC_Estim1_07_SURF_25_26!D37:P37)/GC_Estim1_07_SURF_25_26!Q37</f>
        <v>37.043682373472947</v>
      </c>
      <c r="R37" s="167"/>
      <c r="S37" s="60"/>
      <c r="T37" s="66"/>
    </row>
    <row r="38" spans="2:20" ht="14">
      <c r="B38" s="395"/>
      <c r="C38" s="183" t="s">
        <v>116</v>
      </c>
      <c r="D38" s="187">
        <v>39.230769230769234</v>
      </c>
      <c r="E38" s="134">
        <v>31.748163265306122</v>
      </c>
      <c r="F38" s="134">
        <v>37.646921641791046</v>
      </c>
      <c r="G38" s="134">
        <v>36.071062271062274</v>
      </c>
      <c r="H38" s="134">
        <v>39.506189821182943</v>
      </c>
      <c r="I38" s="134">
        <v>42.257425742574256</v>
      </c>
      <c r="J38" s="134">
        <v>31.898100172711572</v>
      </c>
      <c r="K38" s="152">
        <v>35.715393133997786</v>
      </c>
      <c r="L38" s="160">
        <v>37.988578680203048</v>
      </c>
      <c r="M38" s="135">
        <v>35.584615384615383</v>
      </c>
      <c r="N38" s="135">
        <v>31.162698412698411</v>
      </c>
      <c r="O38" s="135">
        <v>30.136551724137931</v>
      </c>
      <c r="P38" s="171">
        <v>20.129032258064516</v>
      </c>
      <c r="Q38" s="177">
        <f>SUMPRODUCT(D38:P38,GC_Estim1_07_SURF_25_26!D38:P38)/GC_Estim1_07_SURF_25_26!Q38</f>
        <v>35.44911689003284</v>
      </c>
      <c r="R38" s="167"/>
      <c r="S38" s="60"/>
      <c r="T38" s="66"/>
    </row>
    <row r="39" spans="2:20" ht="14">
      <c r="B39" s="395"/>
      <c r="C39" s="183" t="s">
        <v>117</v>
      </c>
      <c r="D39" s="187">
        <v>39.210526315789473</v>
      </c>
      <c r="E39" s="134">
        <v>34.083348017621148</v>
      </c>
      <c r="F39" s="134">
        <v>39.186937590711175</v>
      </c>
      <c r="G39" s="134">
        <v>37.74484210526316</v>
      </c>
      <c r="H39" s="134">
        <v>38.975422427035333</v>
      </c>
      <c r="I39" s="134">
        <v>41.656441717791409</v>
      </c>
      <c r="J39" s="134">
        <v>36.108264862252298</v>
      </c>
      <c r="K39" s="152">
        <v>37.269372693726936</v>
      </c>
      <c r="L39" s="160">
        <v>38.251349267540476</v>
      </c>
      <c r="M39" s="135">
        <v>36.032384690873407</v>
      </c>
      <c r="N39" s="135">
        <v>31.618390804597702</v>
      </c>
      <c r="O39" s="135">
        <v>34.205901218729956</v>
      </c>
      <c r="P39" s="171">
        <v>22.113636363636363</v>
      </c>
      <c r="Q39" s="177">
        <f>SUMPRODUCT(D39:P39,GC_Estim1_07_SURF_25_26!D39:P39)/GC_Estim1_07_SURF_25_26!Q39</f>
        <v>37.026607125331239</v>
      </c>
      <c r="R39" s="167"/>
      <c r="S39" s="60"/>
      <c r="T39" s="66"/>
    </row>
    <row r="40" spans="2:20" ht="14">
      <c r="B40" s="395"/>
      <c r="C40" s="184" t="s">
        <v>147</v>
      </c>
      <c r="D40" s="190">
        <v>0.23684210526315796</v>
      </c>
      <c r="E40" s="191">
        <v>0.40971805638872216</v>
      </c>
      <c r="F40" s="191">
        <v>0.4285714285714286</v>
      </c>
      <c r="G40" s="191">
        <v>-0.16279069767441856</v>
      </c>
      <c r="H40" s="191">
        <v>0</v>
      </c>
      <c r="I40" s="191">
        <v>-0.25490196078431371</v>
      </c>
      <c r="J40" s="191">
        <v>0</v>
      </c>
      <c r="K40" s="192">
        <v>-0.22222222222222221</v>
      </c>
      <c r="L40" s="190">
        <v>-9.9999999999999978E-2</v>
      </c>
      <c r="M40" s="191">
        <v>-5.7142857142857162E-2</v>
      </c>
      <c r="N40" s="191">
        <v>-0.33333333333333337</v>
      </c>
      <c r="O40" s="191">
        <v>-0.2592592592592593</v>
      </c>
      <c r="P40" s="193">
        <v>0.375</v>
      </c>
      <c r="Q40" s="194">
        <f>Q36/Q37-1</f>
        <v>2.1427102786494512E-2</v>
      </c>
      <c r="R40" s="167"/>
      <c r="S40" s="60"/>
      <c r="T40" s="66"/>
    </row>
    <row r="41" spans="2:20" ht="22" customHeight="1">
      <c r="B41" s="395"/>
      <c r="C41" s="184" t="s">
        <v>139</v>
      </c>
      <c r="D41" s="190">
        <v>0.19803921568627447</v>
      </c>
      <c r="E41" s="191">
        <v>0.48040060167388754</v>
      </c>
      <c r="F41" s="191">
        <v>0.32812983955894182</v>
      </c>
      <c r="G41" s="191">
        <v>-1.9700631638809307E-3</v>
      </c>
      <c r="H41" s="191">
        <v>-3.8125413460534108E-2</v>
      </c>
      <c r="I41" s="191">
        <v>-0.10074976569821925</v>
      </c>
      <c r="J41" s="191">
        <v>-0.12220477556987386</v>
      </c>
      <c r="K41" s="192">
        <v>-2.0030386654677379E-2</v>
      </c>
      <c r="L41" s="190">
        <v>-5.2346751294471416E-2</v>
      </c>
      <c r="M41" s="191">
        <v>-7.2632944228274932E-2</v>
      </c>
      <c r="N41" s="191">
        <v>-0.10148987648032592</v>
      </c>
      <c r="O41" s="191">
        <v>-0.33635406654766808</v>
      </c>
      <c r="P41" s="193">
        <v>0.63942307692307687</v>
      </c>
      <c r="Q41" s="194">
        <f>Q36/Q38-1</f>
        <v>6.7372743886838116E-2</v>
      </c>
      <c r="R41" s="157"/>
      <c r="S41" s="60"/>
    </row>
    <row r="42" spans="2:20" ht="17.5" customHeight="1" thickBot="1">
      <c r="B42" s="397"/>
      <c r="C42" s="185" t="s">
        <v>140</v>
      </c>
      <c r="D42" s="244">
        <v>0.19865771812080535</v>
      </c>
      <c r="E42" s="245">
        <v>0.37897251102505902</v>
      </c>
      <c r="F42" s="245">
        <v>0.27593537729909112</v>
      </c>
      <c r="G42" s="245">
        <v>-4.6227299094194874E-2</v>
      </c>
      <c r="H42" s="245">
        <v>-2.502660308201643E-2</v>
      </c>
      <c r="I42" s="245">
        <v>-8.7776141384388717E-2</v>
      </c>
      <c r="J42" s="245">
        <v>-0.22455426460352312</v>
      </c>
      <c r="K42" s="246">
        <v>-6.0891089108910834E-2</v>
      </c>
      <c r="L42" s="244">
        <v>-5.8856728210916698E-2</v>
      </c>
      <c r="M42" s="245">
        <v>-8.4157202385815921E-2</v>
      </c>
      <c r="N42" s="245">
        <v>-0.11443943580049443</v>
      </c>
      <c r="O42" s="245">
        <v>-0.41530556753614489</v>
      </c>
      <c r="P42" s="247">
        <v>0.49229188078108943</v>
      </c>
      <c r="Q42" s="248">
        <f>Q36/Q39-1</f>
        <v>2.1898145709215111E-2</v>
      </c>
      <c r="R42" s="168"/>
      <c r="S42" s="60"/>
    </row>
    <row r="43" spans="2:20" ht="17.149999999999999" customHeight="1">
      <c r="B43" s="394" t="s">
        <v>155</v>
      </c>
      <c r="C43" s="181" t="s">
        <v>145</v>
      </c>
      <c r="D43" s="239"/>
      <c r="E43" s="240"/>
      <c r="F43" s="240"/>
      <c r="G43" s="240"/>
      <c r="H43" s="240"/>
      <c r="I43" s="240"/>
      <c r="J43" s="240"/>
      <c r="K43" s="241"/>
      <c r="L43" s="239"/>
      <c r="M43" s="240"/>
      <c r="N43" s="240"/>
      <c r="O43" s="240"/>
      <c r="P43" s="242"/>
      <c r="Q43" s="243"/>
      <c r="R43" s="72"/>
      <c r="S43" s="60"/>
      <c r="T43" s="66"/>
    </row>
    <row r="44" spans="2:20" ht="17.149999999999999" customHeight="1">
      <c r="B44" s="395"/>
      <c r="C44" s="182" t="s">
        <v>146</v>
      </c>
      <c r="D44" s="187">
        <v>125</v>
      </c>
      <c r="E44" s="134">
        <v>80</v>
      </c>
      <c r="F44" s="134">
        <v>105.4</v>
      </c>
      <c r="G44" s="134">
        <v>100.4</v>
      </c>
      <c r="H44" s="134">
        <v>95</v>
      </c>
      <c r="I44" s="134">
        <v>116.1</v>
      </c>
      <c r="J44" s="134">
        <v>110</v>
      </c>
      <c r="K44" s="152">
        <v>105</v>
      </c>
      <c r="L44" s="160">
        <v>70</v>
      </c>
      <c r="M44" s="135">
        <v>70</v>
      </c>
      <c r="N44" s="135">
        <v>60</v>
      </c>
      <c r="O44" s="135">
        <v>60</v>
      </c>
      <c r="P44" s="171">
        <v>52</v>
      </c>
      <c r="Q44" s="177">
        <f>SUMPRODUCT(D44:P44,GC_Estim1_07_SURF_25_26!D44:P44)/GC_Estim1_07_SURF_25_26!Q44</f>
        <v>105.84783961206799</v>
      </c>
      <c r="R44" s="72"/>
      <c r="S44" s="60"/>
      <c r="T44" s="66"/>
    </row>
    <row r="45" spans="2:20" ht="17.149999999999999" customHeight="1">
      <c r="B45" s="395"/>
      <c r="C45" s="183" t="s">
        <v>116</v>
      </c>
      <c r="D45" s="187">
        <v>109.11494810359879</v>
      </c>
      <c r="E45" s="134">
        <v>90.130057803468205</v>
      </c>
      <c r="F45" s="134">
        <v>108.61460594111897</v>
      </c>
      <c r="G45" s="134">
        <v>103.71082819581679</v>
      </c>
      <c r="H45" s="134">
        <v>91.111581442600752</v>
      </c>
      <c r="I45" s="134">
        <v>118.19148719774212</v>
      </c>
      <c r="J45" s="134">
        <v>105.91213094557135</v>
      </c>
      <c r="K45" s="152">
        <v>108.73578090360064</v>
      </c>
      <c r="L45" s="160">
        <v>82.008547008547012</v>
      </c>
      <c r="M45" s="135">
        <v>75.91235059760956</v>
      </c>
      <c r="N45" s="135">
        <v>67.936507936507937</v>
      </c>
      <c r="O45" s="135">
        <v>60</v>
      </c>
      <c r="P45" s="171">
        <v>64.006896551724139</v>
      </c>
      <c r="Q45" s="177">
        <f>SUMPRODUCT(D45:P45,GC_Estim1_07_SURF_25_26!D45:P45)/GC_Estim1_07_SURF_25_26!Q45</f>
        <v>108.02983328691363</v>
      </c>
      <c r="R45" s="72"/>
      <c r="S45" s="60"/>
      <c r="T45" s="66"/>
    </row>
    <row r="46" spans="2:20" ht="17.149999999999999" customHeight="1">
      <c r="B46" s="395"/>
      <c r="C46" s="183" t="s">
        <v>117</v>
      </c>
      <c r="D46" s="187">
        <v>100.68817038351725</v>
      </c>
      <c r="E46" s="134">
        <v>94.072053165442469</v>
      </c>
      <c r="F46" s="134">
        <v>107.5706702057067</v>
      </c>
      <c r="G46" s="134">
        <v>100.04264585457159</v>
      </c>
      <c r="H46" s="134">
        <v>91.546434732604951</v>
      </c>
      <c r="I46" s="134">
        <v>114.594571186059</v>
      </c>
      <c r="J46" s="134">
        <v>102.08542832374498</v>
      </c>
      <c r="K46" s="152">
        <v>107.06042429105428</v>
      </c>
      <c r="L46" s="160">
        <v>78.928091201403092</v>
      </c>
      <c r="M46" s="135">
        <v>79.457343593174969</v>
      </c>
      <c r="N46" s="135">
        <v>70.663865546218489</v>
      </c>
      <c r="O46" s="135">
        <v>60</v>
      </c>
      <c r="P46" s="171">
        <v>67.799295774647888</v>
      </c>
      <c r="Q46" s="177">
        <f>SUMPRODUCT(D46:P46,GC_Estim1_07_SURF_25_26!D46:P46)/GC_Estim1_07_SURF_25_26!Q46</f>
        <v>105.06781323382094</v>
      </c>
      <c r="R46" s="72"/>
      <c r="S46" s="60"/>
      <c r="T46" s="66"/>
    </row>
    <row r="47" spans="2:20" ht="15" customHeight="1">
      <c r="B47" s="395"/>
      <c r="C47" s="184" t="s">
        <v>147</v>
      </c>
      <c r="D47" s="190"/>
      <c r="E47" s="191"/>
      <c r="F47" s="191"/>
      <c r="G47" s="191"/>
      <c r="H47" s="191"/>
      <c r="I47" s="191"/>
      <c r="J47" s="191"/>
      <c r="K47" s="192"/>
      <c r="L47" s="190"/>
      <c r="M47" s="191"/>
      <c r="N47" s="191"/>
      <c r="O47" s="191"/>
      <c r="P47" s="193"/>
      <c r="Q47" s="194"/>
      <c r="R47" s="167"/>
      <c r="S47" s="60"/>
      <c r="T47" s="66"/>
    </row>
    <row r="48" spans="2:20" ht="15" customHeight="1">
      <c r="B48" s="395"/>
      <c r="C48" s="184" t="s">
        <v>139</v>
      </c>
      <c r="D48" s="190"/>
      <c r="E48" s="191"/>
      <c r="F48" s="191"/>
      <c r="G48" s="191"/>
      <c r="H48" s="191"/>
      <c r="I48" s="191"/>
      <c r="J48" s="191"/>
      <c r="K48" s="192"/>
      <c r="L48" s="190"/>
      <c r="M48" s="191"/>
      <c r="N48" s="191"/>
      <c r="O48" s="191"/>
      <c r="P48" s="193"/>
      <c r="Q48" s="194"/>
      <c r="R48" s="157"/>
      <c r="S48" s="60"/>
    </row>
    <row r="49" spans="2:20" ht="15" customHeight="1" thickBot="1">
      <c r="B49" s="397"/>
      <c r="C49" s="185" t="s">
        <v>140</v>
      </c>
      <c r="D49" s="244"/>
      <c r="E49" s="245"/>
      <c r="F49" s="245"/>
      <c r="G49" s="245"/>
      <c r="H49" s="245"/>
      <c r="I49" s="245"/>
      <c r="J49" s="245"/>
      <c r="K49" s="246"/>
      <c r="L49" s="244"/>
      <c r="M49" s="245"/>
      <c r="N49" s="245"/>
      <c r="O49" s="245"/>
      <c r="P49" s="247"/>
      <c r="Q49" s="248"/>
      <c r="R49" s="167"/>
      <c r="S49" s="60"/>
    </row>
    <row r="50" spans="2:20" ht="18.649999999999999" customHeight="1">
      <c r="B50" s="394" t="s">
        <v>157</v>
      </c>
      <c r="C50" s="181" t="s">
        <v>145</v>
      </c>
      <c r="D50" s="239">
        <v>0</v>
      </c>
      <c r="E50" s="240">
        <v>0</v>
      </c>
      <c r="F50" s="240">
        <v>0</v>
      </c>
      <c r="G50" s="240">
        <v>0</v>
      </c>
      <c r="H50" s="240">
        <v>0</v>
      </c>
      <c r="I50" s="240">
        <v>0</v>
      </c>
      <c r="J50" s="240">
        <v>0</v>
      </c>
      <c r="K50" s="241">
        <v>0</v>
      </c>
      <c r="L50" s="239">
        <v>0</v>
      </c>
      <c r="M50" s="240">
        <v>0</v>
      </c>
      <c r="N50" s="240">
        <v>0</v>
      </c>
      <c r="O50" s="240">
        <v>0</v>
      </c>
      <c r="P50" s="242">
        <v>0</v>
      </c>
      <c r="Q50" s="243">
        <f>SUMPRODUCT(D50:P50,GC_Estim1_07_SURF_25_26!D50:P50)/GC_Estim1_07_SURF_25_26!Q50</f>
        <v>0</v>
      </c>
      <c r="R50" s="168"/>
      <c r="S50" s="60"/>
      <c r="T50" s="66"/>
    </row>
    <row r="51" spans="2:20" ht="15" customHeight="1">
      <c r="B51" s="395"/>
      <c r="C51" s="182" t="s">
        <v>146</v>
      </c>
      <c r="D51" s="187">
        <v>45</v>
      </c>
      <c r="E51" s="134">
        <v>63</v>
      </c>
      <c r="F51" s="134">
        <v>42.6</v>
      </c>
      <c r="G51" s="134">
        <v>52.098377125193203</v>
      </c>
      <c r="H51" s="134">
        <v>60</v>
      </c>
      <c r="I51" s="134">
        <v>61.50197223098769</v>
      </c>
      <c r="J51" s="134">
        <v>41.999143468950749</v>
      </c>
      <c r="K51" s="152">
        <v>50.004273504273506</v>
      </c>
      <c r="L51" s="160">
        <v>25</v>
      </c>
      <c r="M51" s="135">
        <v>30</v>
      </c>
      <c r="N51" s="135">
        <v>25</v>
      </c>
      <c r="O51" s="135">
        <v>0</v>
      </c>
      <c r="P51" s="171">
        <v>0</v>
      </c>
      <c r="Q51" s="177">
        <f>SUMPRODUCT(D51:P51,GC_Estim1_07_SURF_25_26!D51:P51)/GC_Estim1_07_SURF_25_26!Q51</f>
        <v>50.58619438609891</v>
      </c>
      <c r="R51" s="157"/>
      <c r="S51" s="60"/>
      <c r="T51" s="66"/>
    </row>
    <row r="52" spans="2:20" ht="15" customHeight="1">
      <c r="B52" s="395"/>
      <c r="C52" s="183" t="s">
        <v>116</v>
      </c>
      <c r="D52" s="187">
        <v>54.687051717629295</v>
      </c>
      <c r="E52" s="134">
        <v>75.657735247208933</v>
      </c>
      <c r="F52" s="134">
        <v>62.641212100175288</v>
      </c>
      <c r="G52" s="134">
        <v>70.216724541844584</v>
      </c>
      <c r="H52" s="134">
        <v>65.355633802816897</v>
      </c>
      <c r="I52" s="134">
        <v>84.296049896049894</v>
      </c>
      <c r="J52" s="134">
        <v>64.480816209225466</v>
      </c>
      <c r="K52" s="152">
        <v>66.171926831579938</v>
      </c>
      <c r="L52" s="160">
        <v>50.855670103092784</v>
      </c>
      <c r="M52" s="135">
        <v>52.647058823529413</v>
      </c>
      <c r="N52" s="135">
        <v>50.272727272727273</v>
      </c>
      <c r="O52" s="135">
        <v>0</v>
      </c>
      <c r="P52" s="171">
        <v>48.333333333333336</v>
      </c>
      <c r="Q52" s="177">
        <f>SUMPRODUCT(D52:P52,GC_Estim1_07_SURF_25_26!D52:P52)/GC_Estim1_07_SURF_25_26!Q52</f>
        <v>70.431303491317223</v>
      </c>
      <c r="R52" s="157"/>
      <c r="S52" s="60"/>
      <c r="T52" s="66"/>
    </row>
    <row r="53" spans="2:20" ht="15" customHeight="1">
      <c r="B53" s="395"/>
      <c r="C53" s="183" t="s">
        <v>117</v>
      </c>
      <c r="D53" s="187">
        <v>60.490580943121053</v>
      </c>
      <c r="E53" s="134">
        <v>77.123972602739727</v>
      </c>
      <c r="F53" s="134">
        <v>63.005165575957243</v>
      </c>
      <c r="G53" s="134">
        <v>67.21016321999754</v>
      </c>
      <c r="H53" s="134">
        <v>71.578162940634684</v>
      </c>
      <c r="I53" s="134">
        <v>85.404989928790187</v>
      </c>
      <c r="J53" s="134">
        <v>63.610765233589881</v>
      </c>
      <c r="K53" s="152">
        <v>66.249398787118366</v>
      </c>
      <c r="L53" s="160">
        <v>63.702974358974359</v>
      </c>
      <c r="M53" s="135">
        <v>67.88262370540852</v>
      </c>
      <c r="N53" s="135">
        <v>65.053097345132741</v>
      </c>
      <c r="O53" s="135">
        <v>0</v>
      </c>
      <c r="P53" s="171">
        <v>57.909090909090907</v>
      </c>
      <c r="Q53" s="177">
        <f>SUMPRODUCT(D53:P53,GC_Estim1_07_SURF_25_26!D53:P53)/GC_Estim1_07_SURF_25_26!Q53</f>
        <v>70.829475945246969</v>
      </c>
      <c r="R53" s="157"/>
      <c r="S53" s="60"/>
      <c r="T53" s="66"/>
    </row>
    <row r="54" spans="2:20" ht="15" customHeight="1">
      <c r="B54" s="395"/>
      <c r="C54" s="184" t="s">
        <v>147</v>
      </c>
      <c r="D54" s="190"/>
      <c r="E54" s="191"/>
      <c r="F54" s="191"/>
      <c r="G54" s="191"/>
      <c r="H54" s="191"/>
      <c r="I54" s="191"/>
      <c r="J54" s="191"/>
      <c r="K54" s="192"/>
      <c r="L54" s="190"/>
      <c r="M54" s="191"/>
      <c r="N54" s="191"/>
      <c r="O54" s="191"/>
      <c r="P54" s="193"/>
      <c r="Q54" s="194"/>
      <c r="R54" s="157"/>
      <c r="S54" s="60"/>
      <c r="T54" s="66"/>
    </row>
    <row r="55" spans="2:20" ht="15" customHeight="1">
      <c r="B55" s="395"/>
      <c r="C55" s="184" t="s">
        <v>114</v>
      </c>
      <c r="D55" s="190"/>
      <c r="E55" s="191"/>
      <c r="F55" s="191"/>
      <c r="G55" s="191"/>
      <c r="H55" s="191"/>
      <c r="I55" s="191"/>
      <c r="J55" s="191"/>
      <c r="K55" s="192"/>
      <c r="L55" s="190"/>
      <c r="M55" s="191"/>
      <c r="N55" s="191"/>
      <c r="O55" s="191"/>
      <c r="P55" s="193"/>
      <c r="Q55" s="194"/>
      <c r="R55" s="72"/>
      <c r="S55" s="60"/>
    </row>
    <row r="56" spans="2:20" ht="15" customHeight="1" thickBot="1">
      <c r="B56" s="397"/>
      <c r="C56" s="185" t="s">
        <v>115</v>
      </c>
      <c r="D56" s="244"/>
      <c r="E56" s="245"/>
      <c r="F56" s="245"/>
      <c r="G56" s="245"/>
      <c r="H56" s="245"/>
      <c r="I56" s="245"/>
      <c r="J56" s="245"/>
      <c r="K56" s="246"/>
      <c r="L56" s="244"/>
      <c r="M56" s="245"/>
      <c r="N56" s="245"/>
      <c r="O56" s="245"/>
      <c r="P56" s="247"/>
      <c r="Q56" s="248"/>
      <c r="R56" s="168"/>
      <c r="S56" s="60"/>
    </row>
    <row r="57" spans="2:20" ht="13.5" customHeight="1">
      <c r="B57" s="394" t="s">
        <v>156</v>
      </c>
      <c r="C57" s="181" t="s">
        <v>145</v>
      </c>
      <c r="D57" s="239"/>
      <c r="E57" s="240"/>
      <c r="F57" s="240"/>
      <c r="G57" s="240"/>
      <c r="H57" s="240"/>
      <c r="I57" s="240"/>
      <c r="J57" s="240"/>
      <c r="K57" s="241"/>
      <c r="L57" s="239"/>
      <c r="M57" s="240"/>
      <c r="N57" s="240"/>
      <c r="O57" s="240"/>
      <c r="P57" s="242"/>
      <c r="Q57" s="243"/>
      <c r="R57" s="157"/>
      <c r="S57" s="60"/>
      <c r="T57" s="66"/>
    </row>
    <row r="58" spans="2:20" ht="14.5" customHeight="1">
      <c r="B58" s="395"/>
      <c r="C58" s="182" t="s">
        <v>146</v>
      </c>
      <c r="D58" s="187">
        <v>96.47</v>
      </c>
      <c r="E58" s="134">
        <v>70.19</v>
      </c>
      <c r="F58" s="134">
        <v>75.650000000000006</v>
      </c>
      <c r="G58" s="134">
        <v>86.51</v>
      </c>
      <c r="H58" s="134">
        <v>80.42</v>
      </c>
      <c r="I58" s="134">
        <v>91.96</v>
      </c>
      <c r="J58" s="134">
        <v>79.5</v>
      </c>
      <c r="K58" s="152">
        <v>90.69</v>
      </c>
      <c r="L58" s="160">
        <v>39.729999999999997</v>
      </c>
      <c r="M58" s="135">
        <v>61.89</v>
      </c>
      <c r="N58" s="135">
        <v>53</v>
      </c>
      <c r="O58" s="135">
        <v>60</v>
      </c>
      <c r="P58" s="171">
        <v>52</v>
      </c>
      <c r="Q58" s="177">
        <f>SUMPRODUCT(D58:P58,GC_Estim1_07_SURF_25_26!D58:P58)/GC_Estim1_07_SURF_25_26!Q58</f>
        <v>85.146246280613397</v>
      </c>
      <c r="R58" s="168"/>
      <c r="S58" s="60"/>
      <c r="T58" s="66"/>
    </row>
    <row r="59" spans="2:20" ht="14.5" customHeight="1">
      <c r="B59" s="395"/>
      <c r="C59" s="183" t="s">
        <v>116</v>
      </c>
      <c r="D59" s="187">
        <v>85.42199824715162</v>
      </c>
      <c r="E59" s="134">
        <v>80.804110996916748</v>
      </c>
      <c r="F59" s="134">
        <v>86.161767448168305</v>
      </c>
      <c r="G59" s="134">
        <v>93.744842519490405</v>
      </c>
      <c r="H59" s="134">
        <v>78.814723057865862</v>
      </c>
      <c r="I59" s="134">
        <v>103.17971782304446</v>
      </c>
      <c r="J59" s="134">
        <v>86.075382992386025</v>
      </c>
      <c r="K59" s="152">
        <v>96.503295835262719</v>
      </c>
      <c r="L59" s="160">
        <v>60.994436717663419</v>
      </c>
      <c r="M59" s="135">
        <v>70.952978056426332</v>
      </c>
      <c r="N59" s="135">
        <v>65.310810810810807</v>
      </c>
      <c r="O59" s="135">
        <v>60</v>
      </c>
      <c r="P59" s="171">
        <v>62.537500000000001</v>
      </c>
      <c r="Q59" s="177">
        <f>SUMPRODUCT(D59:P59,GC_Estim1_07_SURF_25_26!D59:P59)/GC_Estim1_07_SURF_25_26!Q59</f>
        <v>93.344220955250591</v>
      </c>
      <c r="R59" s="168"/>
      <c r="S59" s="60"/>
      <c r="T59" s="66"/>
    </row>
    <row r="60" spans="2:20" ht="14.5" customHeight="1">
      <c r="B60" s="395"/>
      <c r="C60" s="183" t="s">
        <v>117</v>
      </c>
      <c r="D60" s="187">
        <v>85.077382357105776</v>
      </c>
      <c r="E60" s="134">
        <v>82.694102770433389</v>
      </c>
      <c r="F60" s="134">
        <v>87.320363349388174</v>
      </c>
      <c r="G60" s="134">
        <v>90.55376188212928</v>
      </c>
      <c r="H60" s="134">
        <v>82.322645523109657</v>
      </c>
      <c r="I60" s="134">
        <v>101.8857942986803</v>
      </c>
      <c r="J60" s="134">
        <v>84.940472289577741</v>
      </c>
      <c r="K60" s="152">
        <v>95.944250622997501</v>
      </c>
      <c r="L60" s="160">
        <v>69.981316297010608</v>
      </c>
      <c r="M60" s="135">
        <v>76.850181441161226</v>
      </c>
      <c r="N60" s="135">
        <v>69.897218863361545</v>
      </c>
      <c r="O60" s="135">
        <v>60</v>
      </c>
      <c r="P60" s="171">
        <v>67.088235294117652</v>
      </c>
      <c r="Q60" s="177">
        <f>SUMPRODUCT(D60:P60,GC_Estim1_07_SURF_25_26!D60:P60)/GC_Estim1_07_SURF_25_26!Q60</f>
        <v>92.223336348704535</v>
      </c>
      <c r="R60" s="168"/>
      <c r="S60" s="60"/>
      <c r="T60" s="66"/>
    </row>
    <row r="61" spans="2:20" ht="14.5" customHeight="1">
      <c r="B61" s="395"/>
      <c r="C61" s="184" t="s">
        <v>147</v>
      </c>
      <c r="D61" s="190"/>
      <c r="E61" s="191"/>
      <c r="F61" s="191"/>
      <c r="G61" s="191"/>
      <c r="H61" s="191"/>
      <c r="I61" s="191"/>
      <c r="J61" s="191"/>
      <c r="K61" s="192"/>
      <c r="L61" s="190"/>
      <c r="M61" s="191"/>
      <c r="N61" s="191"/>
      <c r="O61" s="191"/>
      <c r="P61" s="193"/>
      <c r="Q61" s="194"/>
      <c r="R61" s="168"/>
      <c r="S61" s="60"/>
      <c r="T61" s="66"/>
    </row>
    <row r="62" spans="2:20" ht="14.5" customHeight="1">
      <c r="B62" s="395"/>
      <c r="C62" s="184" t="s">
        <v>139</v>
      </c>
      <c r="D62" s="190"/>
      <c r="E62" s="191"/>
      <c r="F62" s="191"/>
      <c r="G62" s="191"/>
      <c r="H62" s="191"/>
      <c r="I62" s="191"/>
      <c r="J62" s="191"/>
      <c r="K62" s="192"/>
      <c r="L62" s="190"/>
      <c r="M62" s="191"/>
      <c r="N62" s="191"/>
      <c r="O62" s="191"/>
      <c r="P62" s="193"/>
      <c r="Q62" s="194"/>
      <c r="R62" s="157"/>
      <c r="S62" s="60"/>
    </row>
    <row r="63" spans="2:20" ht="14.5" customHeight="1" thickBot="1">
      <c r="B63" s="397"/>
      <c r="C63" s="185" t="s">
        <v>140</v>
      </c>
      <c r="D63" s="244"/>
      <c r="E63" s="245"/>
      <c r="F63" s="245"/>
      <c r="G63" s="245"/>
      <c r="H63" s="245"/>
      <c r="I63" s="245"/>
      <c r="J63" s="245"/>
      <c r="K63" s="246"/>
      <c r="L63" s="244"/>
      <c r="M63" s="245"/>
      <c r="N63" s="245"/>
      <c r="O63" s="245"/>
      <c r="P63" s="247"/>
      <c r="Q63" s="248"/>
      <c r="R63" s="72"/>
      <c r="S63" s="60"/>
    </row>
    <row r="64" spans="2:20" ht="13.5" customHeight="1">
      <c r="B64" s="394" t="s">
        <v>84</v>
      </c>
      <c r="C64" s="181" t="s">
        <v>145</v>
      </c>
      <c r="D64" s="239"/>
      <c r="E64" s="240"/>
      <c r="F64" s="240"/>
      <c r="G64" s="240"/>
      <c r="H64" s="240"/>
      <c r="I64" s="240"/>
      <c r="J64" s="240"/>
      <c r="K64" s="241"/>
      <c r="L64" s="239"/>
      <c r="M64" s="240"/>
      <c r="N64" s="240"/>
      <c r="O64" s="240"/>
      <c r="P64" s="242"/>
      <c r="Q64" s="243"/>
      <c r="R64" s="168"/>
      <c r="S64" s="60"/>
      <c r="T64" s="66"/>
    </row>
    <row r="65" spans="2:20" ht="15" customHeight="1">
      <c r="B65" s="395"/>
      <c r="C65" s="182" t="s">
        <v>146</v>
      </c>
      <c r="D65" s="187">
        <v>42</v>
      </c>
      <c r="E65" s="134">
        <v>35</v>
      </c>
      <c r="F65" s="134">
        <v>30</v>
      </c>
      <c r="G65" s="134">
        <v>29</v>
      </c>
      <c r="H65" s="134">
        <v>36</v>
      </c>
      <c r="I65" s="134">
        <v>30</v>
      </c>
      <c r="J65" s="134">
        <v>37</v>
      </c>
      <c r="K65" s="152">
        <v>34</v>
      </c>
      <c r="L65" s="160">
        <v>45</v>
      </c>
      <c r="M65" s="135">
        <v>30</v>
      </c>
      <c r="N65" s="135">
        <v>30</v>
      </c>
      <c r="O65" s="135">
        <v>0</v>
      </c>
      <c r="P65" s="171">
        <v>29</v>
      </c>
      <c r="Q65" s="177">
        <f>SUMPRODUCT(D65:P65,GC_Estim1_07_SURF_25_26!D65:P65)/GC_Estim1_07_SURF_25_26!Q65</f>
        <v>34.756290054592924</v>
      </c>
      <c r="R65" s="157"/>
      <c r="S65" s="60"/>
      <c r="T65" s="66"/>
    </row>
    <row r="66" spans="2:20" ht="15" customHeight="1">
      <c r="B66" s="395"/>
      <c r="C66" s="183" t="s">
        <v>116</v>
      </c>
      <c r="D66" s="187">
        <v>33.951302378255946</v>
      </c>
      <c r="E66" s="134">
        <v>34.237113402061858</v>
      </c>
      <c r="F66" s="134">
        <v>30.427</v>
      </c>
      <c r="G66" s="134">
        <v>32.001201304273209</v>
      </c>
      <c r="H66" s="134">
        <v>31.794813979706877</v>
      </c>
      <c r="I66" s="134">
        <v>30.606217616580309</v>
      </c>
      <c r="J66" s="134">
        <v>32.1638846737481</v>
      </c>
      <c r="K66" s="152">
        <v>35.028730512249446</v>
      </c>
      <c r="L66" s="160">
        <v>37.829551185073122</v>
      </c>
      <c r="M66" s="135">
        <v>28.690140845070424</v>
      </c>
      <c r="N66" s="135">
        <v>29.405466970387245</v>
      </c>
      <c r="O66" s="135">
        <v>0</v>
      </c>
      <c r="P66" s="171">
        <v>28.649122807017545</v>
      </c>
      <c r="Q66" s="177">
        <f>SUMPRODUCT(D66:P66,GC_Estim1_07_SURF_25_26!D66:P66)/GC_Estim1_07_SURF_25_26!Q66</f>
        <v>33.295544627128592</v>
      </c>
      <c r="R66" s="157"/>
      <c r="S66" s="60"/>
      <c r="T66" s="66"/>
    </row>
    <row r="67" spans="2:20" ht="15" customHeight="1">
      <c r="B67" s="395"/>
      <c r="C67" s="183" t="s">
        <v>117</v>
      </c>
      <c r="D67" s="187">
        <v>33.611812801269146</v>
      </c>
      <c r="E67" s="134">
        <v>33.195204586916859</v>
      </c>
      <c r="F67" s="134">
        <v>30.675700680272108</v>
      </c>
      <c r="G67" s="134">
        <v>34.054939479597017</v>
      </c>
      <c r="H67" s="134">
        <v>31.59731151373466</v>
      </c>
      <c r="I67" s="134">
        <v>30.913183279742764</v>
      </c>
      <c r="J67" s="134">
        <v>32.462330394382555</v>
      </c>
      <c r="K67" s="152">
        <v>34.142930805873398</v>
      </c>
      <c r="L67" s="160">
        <v>36.508697474588701</v>
      </c>
      <c r="M67" s="135">
        <v>27.188755020080322</v>
      </c>
      <c r="N67" s="135">
        <v>29.663133097762074</v>
      </c>
      <c r="O67" s="135">
        <v>0</v>
      </c>
      <c r="P67" s="171">
        <v>28.6144578313253</v>
      </c>
      <c r="Q67" s="177">
        <f>SUMPRODUCT(D67:P67,GC_Estim1_07_SURF_25_26!D67:P67)/GC_Estim1_07_SURF_25_26!Q67</f>
        <v>33.513043776017852</v>
      </c>
      <c r="R67" s="157"/>
      <c r="S67" s="60"/>
      <c r="T67" s="66"/>
    </row>
    <row r="68" spans="2:20" ht="15" customHeight="1">
      <c r="B68" s="395"/>
      <c r="C68" s="184" t="s">
        <v>147</v>
      </c>
      <c r="D68" s="190"/>
      <c r="E68" s="191"/>
      <c r="F68" s="191"/>
      <c r="G68" s="191"/>
      <c r="H68" s="191"/>
      <c r="I68" s="191"/>
      <c r="J68" s="191"/>
      <c r="K68" s="192"/>
      <c r="L68" s="190"/>
      <c r="M68" s="191"/>
      <c r="N68" s="191"/>
      <c r="O68" s="191"/>
      <c r="P68" s="193"/>
      <c r="Q68" s="194"/>
      <c r="R68" s="157"/>
      <c r="S68" s="60"/>
      <c r="T68" s="66"/>
    </row>
    <row r="69" spans="2:20" ht="15" customHeight="1">
      <c r="B69" s="395"/>
      <c r="C69" s="184" t="s">
        <v>139</v>
      </c>
      <c r="D69" s="190"/>
      <c r="E69" s="191"/>
      <c r="F69" s="191"/>
      <c r="G69" s="191"/>
      <c r="H69" s="191"/>
      <c r="I69" s="191"/>
      <c r="J69" s="191"/>
      <c r="K69" s="192"/>
      <c r="L69" s="190"/>
      <c r="M69" s="191"/>
      <c r="N69" s="191"/>
      <c r="O69" s="191"/>
      <c r="P69" s="193"/>
      <c r="Q69" s="194"/>
      <c r="R69" s="158"/>
      <c r="S69" s="60"/>
    </row>
    <row r="70" spans="2:20" ht="15" customHeight="1" thickBot="1">
      <c r="B70" s="397"/>
      <c r="C70" s="185" t="s">
        <v>140</v>
      </c>
      <c r="D70" s="244"/>
      <c r="E70" s="245"/>
      <c r="F70" s="245"/>
      <c r="G70" s="245"/>
      <c r="H70" s="245"/>
      <c r="I70" s="245"/>
      <c r="J70" s="245"/>
      <c r="K70" s="246"/>
      <c r="L70" s="244"/>
      <c r="M70" s="245"/>
      <c r="N70" s="245"/>
      <c r="O70" s="245"/>
      <c r="P70" s="247"/>
      <c r="Q70" s="248"/>
      <c r="R70" s="169"/>
      <c r="S70" s="60"/>
    </row>
    <row r="71" spans="2:20" ht="15" customHeight="1">
      <c r="B71" s="394" t="s">
        <v>85</v>
      </c>
      <c r="C71" s="181" t="s">
        <v>145</v>
      </c>
      <c r="D71" s="239"/>
      <c r="E71" s="240"/>
      <c r="F71" s="240"/>
      <c r="G71" s="240"/>
      <c r="H71" s="240"/>
      <c r="I71" s="240"/>
      <c r="J71" s="240"/>
      <c r="K71" s="241"/>
      <c r="L71" s="239"/>
      <c r="M71" s="240"/>
      <c r="N71" s="240"/>
      <c r="O71" s="240"/>
      <c r="P71" s="242"/>
      <c r="Q71" s="243"/>
      <c r="R71" s="85"/>
      <c r="S71" s="60"/>
      <c r="T71" s="66"/>
    </row>
    <row r="72" spans="2:20" ht="15" customHeight="1">
      <c r="B72" s="395"/>
      <c r="C72" s="182" t="s">
        <v>146</v>
      </c>
      <c r="D72" s="187">
        <v>45</v>
      </c>
      <c r="E72" s="134">
        <v>40</v>
      </c>
      <c r="F72" s="134">
        <v>40</v>
      </c>
      <c r="G72" s="134">
        <v>36</v>
      </c>
      <c r="H72" s="134">
        <v>40</v>
      </c>
      <c r="I72" s="134">
        <v>45</v>
      </c>
      <c r="J72" s="134">
        <v>33</v>
      </c>
      <c r="K72" s="152">
        <v>42</v>
      </c>
      <c r="L72" s="160">
        <v>40</v>
      </c>
      <c r="M72" s="135">
        <v>33</v>
      </c>
      <c r="N72" s="135">
        <v>30</v>
      </c>
      <c r="O72" s="135">
        <v>24</v>
      </c>
      <c r="P72" s="171">
        <v>26</v>
      </c>
      <c r="Q72" s="177">
        <f>SUMPRODUCT(D72:P72,GC_Estim1_07_SURF_25_26!D72:P72)/GC_Estim1_07_SURF_25_26!Q72</f>
        <v>38.264800754305</v>
      </c>
      <c r="R72" s="52"/>
      <c r="S72" s="60"/>
      <c r="T72" s="66"/>
    </row>
    <row r="73" spans="2:20" ht="15" customHeight="1">
      <c r="B73" s="395"/>
      <c r="C73" s="183" t="s">
        <v>116</v>
      </c>
      <c r="D73" s="187">
        <v>50.36084452975048</v>
      </c>
      <c r="E73" s="134">
        <v>40.59518072289157</v>
      </c>
      <c r="F73" s="134">
        <v>47.970825183171435</v>
      </c>
      <c r="G73" s="134">
        <v>46.310253192588767</v>
      </c>
      <c r="H73" s="134">
        <v>43.679207920792081</v>
      </c>
      <c r="I73" s="134">
        <v>44.995178399228543</v>
      </c>
      <c r="J73" s="134">
        <v>44.242984693877553</v>
      </c>
      <c r="K73" s="152">
        <v>45.493147332354383</v>
      </c>
      <c r="L73" s="160">
        <v>51.749807544264819</v>
      </c>
      <c r="M73" s="135">
        <v>39.805970149253731</v>
      </c>
      <c r="N73" s="135">
        <v>35.498360655737706</v>
      </c>
      <c r="O73" s="135">
        <v>28.394736842105264</v>
      </c>
      <c r="P73" s="171">
        <v>26.545454545454547</v>
      </c>
      <c r="Q73" s="177">
        <f>SUMPRODUCT(D73:P73,GC_Estim1_07_SURF_25_26!D73:P73)/GC_Estim1_07_SURF_25_26!Q73</f>
        <v>46.267646260350205</v>
      </c>
      <c r="R73" s="52"/>
      <c r="S73" s="60"/>
      <c r="T73" s="66"/>
    </row>
    <row r="74" spans="2:20" ht="15" customHeight="1">
      <c r="B74" s="395"/>
      <c r="C74" s="183" t="s">
        <v>117</v>
      </c>
      <c r="D74" s="187">
        <v>50.863420636315695</v>
      </c>
      <c r="E74" s="134">
        <v>40.762100926879505</v>
      </c>
      <c r="F74" s="134">
        <v>52.35593107798546</v>
      </c>
      <c r="G74" s="134">
        <v>49.766575364537182</v>
      </c>
      <c r="H74" s="134">
        <v>42.150055991041434</v>
      </c>
      <c r="I74" s="134">
        <v>47.831118493909194</v>
      </c>
      <c r="J74" s="134">
        <v>45.750474439568258</v>
      </c>
      <c r="K74" s="152">
        <v>46.732516911593187</v>
      </c>
      <c r="L74" s="160">
        <v>49.759437199725461</v>
      </c>
      <c r="M74" s="135">
        <v>41.400781250000001</v>
      </c>
      <c r="N74" s="135">
        <v>35.989834815756033</v>
      </c>
      <c r="O74" s="135">
        <v>29</v>
      </c>
      <c r="P74" s="171">
        <v>29.8</v>
      </c>
      <c r="Q74" s="177">
        <f>SUMPRODUCT(D74:P74,GC_Estim1_07_SURF_25_26!D74:P74)/GC_Estim1_07_SURF_25_26!Q74</f>
        <v>48.653388031875842</v>
      </c>
      <c r="R74" s="52"/>
      <c r="S74" s="60"/>
      <c r="T74" s="66"/>
    </row>
    <row r="75" spans="2:20" ht="15" customHeight="1">
      <c r="B75" s="395"/>
      <c r="C75" s="184" t="s">
        <v>147</v>
      </c>
      <c r="D75" s="190"/>
      <c r="E75" s="191"/>
      <c r="F75" s="191"/>
      <c r="G75" s="191"/>
      <c r="H75" s="191"/>
      <c r="I75" s="191"/>
      <c r="J75" s="191"/>
      <c r="K75" s="192"/>
      <c r="L75" s="190"/>
      <c r="M75" s="191"/>
      <c r="N75" s="191"/>
      <c r="O75" s="191"/>
      <c r="P75" s="193"/>
      <c r="Q75" s="194"/>
      <c r="R75" s="52"/>
      <c r="S75" s="60"/>
      <c r="T75" s="66"/>
    </row>
    <row r="76" spans="2:20" ht="15" customHeight="1">
      <c r="B76" s="395"/>
      <c r="C76" s="184" t="s">
        <v>139</v>
      </c>
      <c r="D76" s="190"/>
      <c r="E76" s="191"/>
      <c r="F76" s="191"/>
      <c r="G76" s="191"/>
      <c r="H76" s="191"/>
      <c r="I76" s="191"/>
      <c r="J76" s="191"/>
      <c r="K76" s="192"/>
      <c r="L76" s="190"/>
      <c r="M76" s="191"/>
      <c r="N76" s="191"/>
      <c r="O76" s="191"/>
      <c r="P76" s="193"/>
      <c r="Q76" s="194"/>
      <c r="R76" s="52"/>
      <c r="S76" s="60"/>
    </row>
    <row r="77" spans="2:20" ht="15" customHeight="1" thickBot="1">
      <c r="B77" s="397"/>
      <c r="C77" s="185" t="s">
        <v>140</v>
      </c>
      <c r="D77" s="244"/>
      <c r="E77" s="245"/>
      <c r="F77" s="245"/>
      <c r="G77" s="245"/>
      <c r="H77" s="245"/>
      <c r="I77" s="245"/>
      <c r="J77" s="245"/>
      <c r="K77" s="246"/>
      <c r="L77" s="244"/>
      <c r="M77" s="245"/>
      <c r="N77" s="245"/>
      <c r="O77" s="245"/>
      <c r="P77" s="247"/>
      <c r="Q77" s="248"/>
      <c r="R77" s="52"/>
      <c r="S77" s="60"/>
    </row>
    <row r="78" spans="2:20" ht="15" customHeight="1">
      <c r="B78" s="394" t="s">
        <v>95</v>
      </c>
      <c r="C78" s="181" t="s">
        <v>145</v>
      </c>
      <c r="D78" s="189">
        <v>28</v>
      </c>
      <c r="E78" s="146">
        <v>29</v>
      </c>
      <c r="F78" s="146">
        <v>27</v>
      </c>
      <c r="G78" s="146">
        <v>35</v>
      </c>
      <c r="H78" s="146">
        <v>28</v>
      </c>
      <c r="I78" s="146">
        <v>33</v>
      </c>
      <c r="J78" s="146">
        <v>27</v>
      </c>
      <c r="K78" s="151">
        <v>24</v>
      </c>
      <c r="L78" s="159">
        <v>22</v>
      </c>
      <c r="M78" s="147">
        <v>27</v>
      </c>
      <c r="N78" s="147">
        <v>17</v>
      </c>
      <c r="O78" s="147">
        <v>13</v>
      </c>
      <c r="P78" s="170">
        <v>30</v>
      </c>
      <c r="Q78" s="176">
        <f>SUMPRODUCT(D78:P78,GC_Estim1_07_SURF_25_26!D78:P78)/GC_Estim1_07_SURF_25_26!Q78</f>
        <v>28.569096844396082</v>
      </c>
      <c r="R78" s="52"/>
      <c r="S78" s="60"/>
      <c r="T78" s="66"/>
    </row>
    <row r="79" spans="2:20" ht="15" customHeight="1">
      <c r="B79" s="395"/>
      <c r="C79" s="182" t="s">
        <v>146</v>
      </c>
      <c r="D79" s="187">
        <v>28</v>
      </c>
      <c r="E79" s="134">
        <v>33</v>
      </c>
      <c r="F79" s="134">
        <v>29</v>
      </c>
      <c r="G79" s="134">
        <v>32</v>
      </c>
      <c r="H79" s="134">
        <v>28</v>
      </c>
      <c r="I79" s="134">
        <v>35</v>
      </c>
      <c r="J79" s="134">
        <v>31</v>
      </c>
      <c r="K79" s="152">
        <v>31</v>
      </c>
      <c r="L79" s="160">
        <v>28</v>
      </c>
      <c r="M79" s="135">
        <v>20</v>
      </c>
      <c r="N79" s="135">
        <v>20</v>
      </c>
      <c r="O79" s="135">
        <v>14</v>
      </c>
      <c r="P79" s="171">
        <v>19</v>
      </c>
      <c r="Q79" s="177">
        <f>SUMPRODUCT(D79:P79,GC_Estim1_07_SURF_25_26!D79:P79)/GC_Estim1_07_SURF_25_26!Q79</f>
        <v>30.070747422680412</v>
      </c>
      <c r="R79" s="52"/>
      <c r="S79" s="60"/>
      <c r="T79" s="66"/>
    </row>
    <row r="80" spans="2:20" ht="15" customHeight="1">
      <c r="B80" s="395"/>
      <c r="C80" s="183" t="s">
        <v>116</v>
      </c>
      <c r="D80" s="187">
        <v>26.899919935948759</v>
      </c>
      <c r="E80" s="134">
        <v>30.446753246753246</v>
      </c>
      <c r="F80" s="134">
        <v>27.889843510279228</v>
      </c>
      <c r="G80" s="134">
        <v>27.853552320517608</v>
      </c>
      <c r="H80" s="134">
        <v>23.670807453416149</v>
      </c>
      <c r="I80" s="134">
        <v>30.709219858156029</v>
      </c>
      <c r="J80" s="134">
        <v>27.755869373345103</v>
      </c>
      <c r="K80" s="152">
        <v>27.180931403398365</v>
      </c>
      <c r="L80" s="160">
        <v>28.389074228523771</v>
      </c>
      <c r="M80" s="135">
        <v>24.774231678486998</v>
      </c>
      <c r="N80" s="135">
        <v>20.838383838383837</v>
      </c>
      <c r="O80" s="135">
        <v>16.148148148148149</v>
      </c>
      <c r="P80" s="171">
        <v>17.46875</v>
      </c>
      <c r="Q80" s="177">
        <f>SUMPRODUCT(D80:P80,GC_Estim1_07_SURF_25_26!D80:P80)/GC_Estim1_07_SURF_25_26!Q80</f>
        <v>27.748481787252818</v>
      </c>
      <c r="R80" s="52"/>
      <c r="S80" s="60"/>
      <c r="T80" s="66"/>
    </row>
    <row r="81" spans="2:20" ht="15" customHeight="1">
      <c r="B81" s="395"/>
      <c r="C81" s="183" t="s">
        <v>117</v>
      </c>
      <c r="D81" s="187">
        <v>26.150772710139464</v>
      </c>
      <c r="E81" s="134">
        <v>28.485400313971741</v>
      </c>
      <c r="F81" s="134">
        <v>27.949973845641733</v>
      </c>
      <c r="G81" s="134">
        <v>26.51179627379506</v>
      </c>
      <c r="H81" s="134">
        <v>23.684354986276304</v>
      </c>
      <c r="I81" s="134">
        <v>28.473072861668427</v>
      </c>
      <c r="J81" s="134">
        <v>27.822287636669468</v>
      </c>
      <c r="K81" s="152">
        <v>27.139245056920313</v>
      </c>
      <c r="L81" s="160">
        <v>27.774590163934427</v>
      </c>
      <c r="M81" s="135">
        <v>25.047433903576984</v>
      </c>
      <c r="N81" s="135">
        <v>20.459150326797385</v>
      </c>
      <c r="O81" s="135">
        <v>19.508771929824562</v>
      </c>
      <c r="P81" s="171">
        <v>17.46875</v>
      </c>
      <c r="Q81" s="177">
        <f>SUMPRODUCT(D81:P81,GC_Estim1_07_SURF_25_26!D81:P81)/GC_Estim1_07_SURF_25_26!Q81</f>
        <v>27.255185875162226</v>
      </c>
      <c r="R81" s="52"/>
      <c r="S81" s="60"/>
      <c r="T81" s="66"/>
    </row>
    <row r="82" spans="2:20" ht="15" customHeight="1">
      <c r="B82" s="395"/>
      <c r="C82" s="184" t="s">
        <v>147</v>
      </c>
      <c r="D82" s="161">
        <v>0</v>
      </c>
      <c r="E82" s="136">
        <v>-0.12121212121212122</v>
      </c>
      <c r="F82" s="136">
        <v>-6.8965517241379337E-2</v>
      </c>
      <c r="G82" s="136">
        <v>9.375E-2</v>
      </c>
      <c r="H82" s="136">
        <v>0</v>
      </c>
      <c r="I82" s="136">
        <v>-5.7142857142857162E-2</v>
      </c>
      <c r="J82" s="136">
        <v>-0.12903225806451613</v>
      </c>
      <c r="K82" s="153">
        <v>-0.22580645161290325</v>
      </c>
      <c r="L82" s="161">
        <v>-0.2142857142857143</v>
      </c>
      <c r="M82" s="136">
        <v>0.35000000000000009</v>
      </c>
      <c r="N82" s="136">
        <v>-0.15000000000000002</v>
      </c>
      <c r="O82" s="136">
        <v>-7.1428571428571397E-2</v>
      </c>
      <c r="P82" s="172">
        <v>0.57894736842105265</v>
      </c>
      <c r="Q82" s="178">
        <f>Q78/Q79-1</f>
        <v>-4.9937254873543058E-2</v>
      </c>
      <c r="R82" s="52"/>
      <c r="S82" s="60"/>
      <c r="T82" s="66"/>
    </row>
    <row r="83" spans="2:20" ht="15" customHeight="1">
      <c r="B83" s="395"/>
      <c r="C83" s="184" t="s">
        <v>139</v>
      </c>
      <c r="D83" s="161">
        <v>4.089529138639203E-2</v>
      </c>
      <c r="E83" s="136">
        <v>-4.7517488483194037E-2</v>
      </c>
      <c r="F83" s="136">
        <v>-3.1905647299572015E-2</v>
      </c>
      <c r="G83" s="136">
        <v>0.2565722173332321</v>
      </c>
      <c r="H83" s="136">
        <v>0.18289162949357118</v>
      </c>
      <c r="I83" s="136">
        <v>7.4595842956119984E-2</v>
      </c>
      <c r="J83" s="136">
        <v>-2.7232776000559733E-2</v>
      </c>
      <c r="K83" s="153">
        <v>-0.11702805014991724</v>
      </c>
      <c r="L83" s="161">
        <v>-0.2250539829898498</v>
      </c>
      <c r="M83" s="136">
        <v>8.9842072617968283E-2</v>
      </c>
      <c r="N83" s="136">
        <v>-0.18419777023751815</v>
      </c>
      <c r="O83" s="136">
        <v>-0.19495412844036697</v>
      </c>
      <c r="P83" s="172">
        <v>0.71735241502683356</v>
      </c>
      <c r="Q83" s="178">
        <f>Q78/Q80-1</f>
        <v>2.9573331738828257E-2</v>
      </c>
      <c r="R83" s="52"/>
      <c r="S83" s="60"/>
    </row>
    <row r="84" spans="2:20" ht="15" customHeight="1" thickBot="1">
      <c r="B84" s="397"/>
      <c r="C84" s="185" t="s">
        <v>140</v>
      </c>
      <c r="D84" s="234">
        <v>7.071405921185403E-2</v>
      </c>
      <c r="E84" s="235">
        <v>1.8065383682737135E-2</v>
      </c>
      <c r="F84" s="235">
        <v>-3.398836259697835E-2</v>
      </c>
      <c r="G84" s="235">
        <v>0.32016705464031103</v>
      </c>
      <c r="H84" s="235">
        <v>0.1822150113956813</v>
      </c>
      <c r="I84" s="235">
        <v>0.15898976412995092</v>
      </c>
      <c r="J84" s="235">
        <v>-2.9554997324723997E-2</v>
      </c>
      <c r="K84" s="236">
        <v>-0.11567179007139805</v>
      </c>
      <c r="L84" s="234">
        <v>-0.207909104323447</v>
      </c>
      <c r="M84" s="235">
        <v>7.7954735959765209E-2</v>
      </c>
      <c r="N84" s="235">
        <v>-0.16907595239996798</v>
      </c>
      <c r="O84" s="235">
        <v>-0.33363309352517989</v>
      </c>
      <c r="P84" s="237">
        <v>0.71735241502683356</v>
      </c>
      <c r="Q84" s="238">
        <f>Q78/Q81-1</f>
        <v>4.8207742014749089E-2</v>
      </c>
      <c r="R84" s="85"/>
      <c r="S84" s="60"/>
    </row>
    <row r="85" spans="2:20" ht="14.25" customHeight="1">
      <c r="B85" s="394" t="s">
        <v>86</v>
      </c>
      <c r="C85" s="181" t="s">
        <v>145</v>
      </c>
      <c r="D85" s="239"/>
      <c r="E85" s="240"/>
      <c r="F85" s="240"/>
      <c r="G85" s="240"/>
      <c r="H85" s="240"/>
      <c r="I85" s="240"/>
      <c r="J85" s="240"/>
      <c r="K85" s="241"/>
      <c r="L85" s="239"/>
      <c r="M85" s="240"/>
      <c r="N85" s="240"/>
      <c r="O85" s="240"/>
      <c r="P85" s="242"/>
      <c r="Q85" s="243"/>
      <c r="R85" s="85"/>
      <c r="S85" s="60"/>
      <c r="T85" s="66"/>
    </row>
    <row r="86" spans="2:20" ht="15" customHeight="1">
      <c r="B86" s="395"/>
      <c r="C86" s="182" t="s">
        <v>146</v>
      </c>
      <c r="D86" s="187">
        <v>14</v>
      </c>
      <c r="E86" s="134">
        <v>18.7</v>
      </c>
      <c r="F86" s="134">
        <v>17.7</v>
      </c>
      <c r="G86" s="134">
        <v>16</v>
      </c>
      <c r="H86" s="134">
        <v>22</v>
      </c>
      <c r="I86" s="134">
        <v>22</v>
      </c>
      <c r="J86" s="134">
        <v>19</v>
      </c>
      <c r="K86" s="152">
        <v>20</v>
      </c>
      <c r="L86" s="160">
        <v>17</v>
      </c>
      <c r="M86" s="135">
        <v>13</v>
      </c>
      <c r="N86" s="135">
        <v>13</v>
      </c>
      <c r="O86" s="135">
        <v>13</v>
      </c>
      <c r="P86" s="171">
        <v>12</v>
      </c>
      <c r="Q86" s="177">
        <f>SUMPRODUCT(D86:P86,GC_Estim1_07_SURF_25_26!D86:P86)/GC_Estim1_07_SURF_25_26!Q86</f>
        <v>17.468404365758538</v>
      </c>
      <c r="R86" s="52"/>
      <c r="S86" s="60"/>
      <c r="T86" s="66"/>
    </row>
    <row r="87" spans="2:20" ht="15" customHeight="1">
      <c r="B87" s="395"/>
      <c r="C87" s="183" t="s">
        <v>116</v>
      </c>
      <c r="D87" s="187">
        <v>19.54168663152851</v>
      </c>
      <c r="E87" s="134">
        <v>19.908259587020648</v>
      </c>
      <c r="F87" s="134">
        <v>21.254516038570227</v>
      </c>
      <c r="G87" s="134">
        <v>19.231251649358107</v>
      </c>
      <c r="H87" s="134">
        <v>20.256910569105692</v>
      </c>
      <c r="I87" s="134">
        <v>21.8806379267381</v>
      </c>
      <c r="J87" s="134">
        <v>20.995687510366562</v>
      </c>
      <c r="K87" s="152">
        <v>21.213275759884851</v>
      </c>
      <c r="L87" s="160">
        <v>19.309877264757453</v>
      </c>
      <c r="M87" s="135">
        <v>14.950148075024678</v>
      </c>
      <c r="N87" s="135">
        <v>13.784246575342467</v>
      </c>
      <c r="O87" s="135">
        <v>14.135135135135135</v>
      </c>
      <c r="P87" s="171">
        <v>11.6</v>
      </c>
      <c r="Q87" s="177">
        <f>SUMPRODUCT(D87:P87,GC_Estim1_07_SURF_25_26!D87:P87)/GC_Estim1_07_SURF_25_26!Q87</f>
        <v>20.219018969973146</v>
      </c>
      <c r="R87" s="52"/>
      <c r="S87" s="60"/>
      <c r="T87" s="66"/>
    </row>
    <row r="88" spans="2:20" ht="15" customHeight="1">
      <c r="B88" s="395"/>
      <c r="C88" s="183" t="s">
        <v>117</v>
      </c>
      <c r="D88" s="187">
        <v>21.179288847841146</v>
      </c>
      <c r="E88" s="134">
        <v>20.458949416342413</v>
      </c>
      <c r="F88" s="134">
        <v>21.663733310583115</v>
      </c>
      <c r="G88" s="134">
        <v>20.227092874723496</v>
      </c>
      <c r="H88" s="134">
        <v>19.87056074766355</v>
      </c>
      <c r="I88" s="134">
        <v>23.143581312508562</v>
      </c>
      <c r="J88" s="134">
        <v>21.413056810176936</v>
      </c>
      <c r="K88" s="152">
        <v>22.035842439232063</v>
      </c>
      <c r="L88" s="160">
        <v>18.859533329681767</v>
      </c>
      <c r="M88" s="135">
        <v>15.559918503426561</v>
      </c>
      <c r="N88" s="135">
        <v>14.50705467372134</v>
      </c>
      <c r="O88" s="135">
        <v>15.72316384180791</v>
      </c>
      <c r="P88" s="171">
        <v>12.474576271186441</v>
      </c>
      <c r="Q88" s="177">
        <f>SUMPRODUCT(D88:P88,GC_Estim1_07_SURF_25_26!D88:P88)/GC_Estim1_07_SURF_25_26!Q88</f>
        <v>20.813230222669535</v>
      </c>
      <c r="R88" s="52"/>
      <c r="S88" s="60"/>
      <c r="T88" s="66"/>
    </row>
    <row r="89" spans="2:20" ht="15" customHeight="1">
      <c r="B89" s="395"/>
      <c r="C89" s="184" t="s">
        <v>147</v>
      </c>
      <c r="D89" s="190"/>
      <c r="E89" s="191"/>
      <c r="F89" s="191"/>
      <c r="G89" s="191"/>
      <c r="H89" s="191"/>
      <c r="I89" s="191"/>
      <c r="J89" s="191"/>
      <c r="K89" s="192"/>
      <c r="L89" s="190"/>
      <c r="M89" s="191"/>
      <c r="N89" s="191"/>
      <c r="O89" s="191"/>
      <c r="P89" s="193"/>
      <c r="Q89" s="194"/>
      <c r="R89" s="52"/>
      <c r="S89" s="60"/>
      <c r="T89" s="66"/>
    </row>
    <row r="90" spans="2:20" ht="15" customHeight="1">
      <c r="B90" s="395"/>
      <c r="C90" s="184" t="s">
        <v>139</v>
      </c>
      <c r="D90" s="190"/>
      <c r="E90" s="191"/>
      <c r="F90" s="191"/>
      <c r="G90" s="191"/>
      <c r="H90" s="191"/>
      <c r="I90" s="191"/>
      <c r="J90" s="191"/>
      <c r="K90" s="192"/>
      <c r="L90" s="190"/>
      <c r="M90" s="191"/>
      <c r="N90" s="191"/>
      <c r="O90" s="191"/>
      <c r="P90" s="193"/>
      <c r="Q90" s="194"/>
      <c r="R90" s="52"/>
      <c r="S90" s="60"/>
    </row>
    <row r="91" spans="2:20" ht="15" customHeight="1" thickBot="1">
      <c r="B91" s="397"/>
      <c r="C91" s="185" t="s">
        <v>140</v>
      </c>
      <c r="D91" s="244"/>
      <c r="E91" s="245"/>
      <c r="F91" s="245"/>
      <c r="G91" s="245"/>
      <c r="H91" s="245"/>
      <c r="I91" s="245"/>
      <c r="J91" s="245"/>
      <c r="K91" s="246"/>
      <c r="L91" s="244"/>
      <c r="M91" s="245"/>
      <c r="N91" s="245"/>
      <c r="O91" s="245"/>
      <c r="P91" s="247"/>
      <c r="Q91" s="248"/>
      <c r="R91" s="86"/>
      <c r="S91" s="60"/>
    </row>
    <row r="92" spans="2:20" ht="15" customHeight="1">
      <c r="B92" s="394" t="s">
        <v>87</v>
      </c>
      <c r="C92" s="181" t="s">
        <v>145</v>
      </c>
      <c r="D92" s="239"/>
      <c r="E92" s="240"/>
      <c r="F92" s="240"/>
      <c r="G92" s="240"/>
      <c r="H92" s="240"/>
      <c r="I92" s="240"/>
      <c r="J92" s="240"/>
      <c r="K92" s="241"/>
      <c r="L92" s="239"/>
      <c r="M92" s="240"/>
      <c r="N92" s="240"/>
      <c r="O92" s="240"/>
      <c r="P92" s="242"/>
      <c r="Q92" s="243"/>
      <c r="R92" s="85"/>
      <c r="S92" s="60"/>
      <c r="T92" s="66"/>
    </row>
    <row r="93" spans="2:20" ht="15" customHeight="1">
      <c r="B93" s="395"/>
      <c r="C93" s="182" t="s">
        <v>146</v>
      </c>
      <c r="D93" s="187">
        <v>40</v>
      </c>
      <c r="E93" s="134">
        <v>20</v>
      </c>
      <c r="F93" s="134">
        <v>28</v>
      </c>
      <c r="G93" s="134">
        <v>21</v>
      </c>
      <c r="H93" s="134">
        <v>22</v>
      </c>
      <c r="I93" s="134">
        <v>32</v>
      </c>
      <c r="J93" s="134">
        <v>25</v>
      </c>
      <c r="K93" s="152">
        <v>29</v>
      </c>
      <c r="L93" s="160">
        <v>21</v>
      </c>
      <c r="M93" s="135">
        <v>17</v>
      </c>
      <c r="N93" s="135">
        <v>12</v>
      </c>
      <c r="O93" s="135">
        <v>0</v>
      </c>
      <c r="P93" s="171">
        <v>0</v>
      </c>
      <c r="Q93" s="177">
        <f>SUMPRODUCT(D93:P93,GC_Estim1_07_SURF_25_26!D93:P93)/GC_Estim1_07_SURF_25_26!Q93</f>
        <v>24.896337808678975</v>
      </c>
      <c r="R93" s="85"/>
      <c r="S93" s="60"/>
      <c r="T93" s="66"/>
    </row>
    <row r="94" spans="2:20" ht="15" customHeight="1">
      <c r="B94" s="395"/>
      <c r="C94" s="183" t="s">
        <v>116</v>
      </c>
      <c r="D94" s="187">
        <v>25.425690021231421</v>
      </c>
      <c r="E94" s="134">
        <v>19.681159420289855</v>
      </c>
      <c r="F94" s="134">
        <v>23.327492529204022</v>
      </c>
      <c r="G94" s="134">
        <v>20.936173746937421</v>
      </c>
      <c r="H94" s="134">
        <v>22.168604651162791</v>
      </c>
      <c r="I94" s="134">
        <v>27.480034349506226</v>
      </c>
      <c r="J94" s="134">
        <v>22.792580773833265</v>
      </c>
      <c r="K94" s="152">
        <v>23.57707721079348</v>
      </c>
      <c r="L94" s="160">
        <v>21.392628205128204</v>
      </c>
      <c r="M94" s="135">
        <v>19.735632183908045</v>
      </c>
      <c r="N94" s="135">
        <v>14.066666666666666</v>
      </c>
      <c r="O94" s="135">
        <v>0</v>
      </c>
      <c r="P94" s="171">
        <v>0</v>
      </c>
      <c r="Q94" s="177">
        <f>SUMPRODUCT(D94:P94,GC_Estim1_07_SURF_25_26!D94:P94)/GC_Estim1_07_SURF_25_26!Q94</f>
        <v>22.439203284656987</v>
      </c>
      <c r="R94" s="85"/>
      <c r="S94" s="60"/>
      <c r="T94" s="66"/>
    </row>
    <row r="95" spans="2:20" ht="15" customHeight="1">
      <c r="B95" s="395"/>
      <c r="C95" s="183" t="s">
        <v>117</v>
      </c>
      <c r="D95" s="187">
        <v>24.866633858267715</v>
      </c>
      <c r="E95" s="134">
        <v>20.641456582633054</v>
      </c>
      <c r="F95" s="134">
        <v>24.233456374043758</v>
      </c>
      <c r="G95" s="134">
        <v>22.742423760865766</v>
      </c>
      <c r="H95" s="134">
        <v>24.02016129032258</v>
      </c>
      <c r="I95" s="134">
        <v>28.439366309550945</v>
      </c>
      <c r="J95" s="134">
        <v>23.928387650085764</v>
      </c>
      <c r="K95" s="152">
        <v>25.177701017079254</v>
      </c>
      <c r="L95" s="160">
        <v>21.655841417123575</v>
      </c>
      <c r="M95" s="135">
        <v>19.691275167785236</v>
      </c>
      <c r="N95" s="135">
        <v>15.412903225806451</v>
      </c>
      <c r="O95" s="135">
        <v>0</v>
      </c>
      <c r="P95" s="171">
        <v>14.5</v>
      </c>
      <c r="Q95" s="177">
        <f>SUMPRODUCT(D95:P95,GC_Estim1_07_SURF_25_26!D95:P95)/GC_Estim1_07_SURF_25_26!Q95</f>
        <v>23.86949480328413</v>
      </c>
      <c r="R95" s="85"/>
      <c r="S95" s="60"/>
      <c r="T95" s="66"/>
    </row>
    <row r="96" spans="2:20" ht="15" customHeight="1">
      <c r="B96" s="395"/>
      <c r="C96" s="184" t="s">
        <v>147</v>
      </c>
      <c r="D96" s="190"/>
      <c r="E96" s="191"/>
      <c r="F96" s="191"/>
      <c r="G96" s="191"/>
      <c r="H96" s="191"/>
      <c r="I96" s="191"/>
      <c r="J96" s="191"/>
      <c r="K96" s="192"/>
      <c r="L96" s="190"/>
      <c r="M96" s="191"/>
      <c r="N96" s="191"/>
      <c r="O96" s="191"/>
      <c r="P96" s="193"/>
      <c r="Q96" s="194"/>
      <c r="R96" s="52"/>
      <c r="S96" s="60"/>
      <c r="T96" s="66"/>
    </row>
    <row r="97" spans="2:19" ht="15" customHeight="1">
      <c r="B97" s="395"/>
      <c r="C97" s="184" t="s">
        <v>139</v>
      </c>
      <c r="D97" s="190"/>
      <c r="E97" s="191"/>
      <c r="F97" s="191"/>
      <c r="G97" s="191"/>
      <c r="H97" s="191"/>
      <c r="I97" s="191"/>
      <c r="J97" s="191"/>
      <c r="K97" s="192"/>
      <c r="L97" s="190"/>
      <c r="M97" s="191"/>
      <c r="N97" s="191"/>
      <c r="O97" s="191"/>
      <c r="P97" s="193"/>
      <c r="Q97" s="194"/>
      <c r="R97" s="52"/>
      <c r="S97" s="60"/>
    </row>
    <row r="98" spans="2:19" ht="15" customHeight="1" thickBot="1">
      <c r="B98" s="396"/>
      <c r="C98" s="186" t="s">
        <v>140</v>
      </c>
      <c r="D98" s="244"/>
      <c r="E98" s="245"/>
      <c r="F98" s="245"/>
      <c r="G98" s="245"/>
      <c r="H98" s="245"/>
      <c r="I98" s="245"/>
      <c r="J98" s="245"/>
      <c r="K98" s="246"/>
      <c r="L98" s="244"/>
      <c r="M98" s="245"/>
      <c r="N98" s="245"/>
      <c r="O98" s="245"/>
      <c r="P98" s="247"/>
      <c r="Q98" s="248"/>
      <c r="R98" s="52"/>
      <c r="S98" s="60"/>
    </row>
    <row r="99" spans="2:19" ht="16.5" customHeight="1">
      <c r="B99" s="42" t="s">
        <v>166</v>
      </c>
      <c r="C99" s="38"/>
      <c r="D99" s="39"/>
      <c r="E99" s="39"/>
      <c r="F99" s="39"/>
      <c r="G99" s="39"/>
      <c r="H99" s="39"/>
      <c r="I99" s="39"/>
      <c r="J99" s="39"/>
      <c r="K99" s="39"/>
      <c r="L99" s="40"/>
      <c r="M99" s="40"/>
      <c r="N99" s="40"/>
      <c r="O99" s="40"/>
      <c r="P99" s="40"/>
      <c r="Q99" s="90"/>
      <c r="S99" s="60"/>
    </row>
    <row r="100" spans="2:19" ht="15" customHeight="1">
      <c r="B100" s="43" t="s">
        <v>167</v>
      </c>
      <c r="S100" s="60"/>
    </row>
    <row r="101" spans="2:19" ht="13.5" customHeight="1">
      <c r="B101" s="42"/>
      <c r="S101" s="60"/>
    </row>
    <row r="102" spans="2:19" ht="15" customHeight="1">
      <c r="B102" s="43"/>
      <c r="Q102" s="91"/>
      <c r="S102" s="60"/>
    </row>
    <row r="103" spans="2:19" ht="13.5" customHeight="1">
      <c r="B103" s="43"/>
      <c r="C103" s="43"/>
      <c r="S103" s="60"/>
    </row>
    <row r="104" spans="2:19" ht="15" customHeight="1">
      <c r="S104" s="60"/>
    </row>
    <row r="105" spans="2:19" ht="13.5" customHeight="1">
      <c r="S105" s="60"/>
    </row>
    <row r="106" spans="2:19" ht="13.5" customHeight="1">
      <c r="S106" s="60"/>
    </row>
    <row r="107" spans="2:19" ht="13.5" customHeight="1">
      <c r="S107" s="60"/>
    </row>
    <row r="108" spans="2:19" ht="13.5" customHeight="1">
      <c r="S108" s="60"/>
    </row>
    <row r="109" spans="2:19" ht="13.5" customHeight="1">
      <c r="S109" s="60"/>
    </row>
    <row r="110" spans="2:19" ht="14.25" customHeight="1">
      <c r="S110" s="60"/>
    </row>
    <row r="111" spans="2:19" ht="19.5" customHeight="1">
      <c r="S111" s="60"/>
    </row>
    <row r="112" spans="2:19">
      <c r="S112" s="60"/>
    </row>
    <row r="113" spans="19:19">
      <c r="S113" s="60"/>
    </row>
    <row r="114" spans="19:19">
      <c r="S114" s="60"/>
    </row>
    <row r="115" spans="19:19">
      <c r="S115" s="60"/>
    </row>
    <row r="116" spans="19:19">
      <c r="S116" s="60"/>
    </row>
    <row r="117" spans="19:19">
      <c r="S117" s="60"/>
    </row>
    <row r="118" spans="19:19">
      <c r="S118" s="60"/>
    </row>
    <row r="119" spans="19:19">
      <c r="S119" s="60"/>
    </row>
    <row r="120" spans="19:19">
      <c r="S120" s="60"/>
    </row>
    <row r="121" spans="19:19">
      <c r="S121" s="60"/>
    </row>
    <row r="122" spans="19:19" ht="13.4" customHeight="1">
      <c r="S122" s="60"/>
    </row>
    <row r="123" spans="19:19">
      <c r="S123" s="60"/>
    </row>
    <row r="124" spans="19:19">
      <c r="S124" s="60"/>
    </row>
    <row r="125" spans="19:19">
      <c r="S125" s="60"/>
    </row>
    <row r="126" spans="19:19">
      <c r="S126" s="60"/>
    </row>
    <row r="127" spans="19:19">
      <c r="S127" s="60"/>
    </row>
    <row r="128" spans="19:19">
      <c r="S128" s="60"/>
    </row>
    <row r="129" spans="19:19">
      <c r="S129" s="60"/>
    </row>
    <row r="130" spans="19:19">
      <c r="S130" s="60"/>
    </row>
    <row r="131" spans="19:19">
      <c r="S131" s="60"/>
    </row>
    <row r="132" spans="19:19">
      <c r="S132" s="60"/>
    </row>
    <row r="133" spans="19:19">
      <c r="S133" s="60"/>
    </row>
    <row r="134" spans="19:19">
      <c r="S134" s="60"/>
    </row>
    <row r="135" spans="19:19">
      <c r="S135" s="60"/>
    </row>
    <row r="136" spans="19:19">
      <c r="S136" s="60"/>
    </row>
    <row r="137" spans="19:19">
      <c r="S137" s="60"/>
    </row>
    <row r="138" spans="19:19">
      <c r="S138" s="60"/>
    </row>
    <row r="139" spans="19:19">
      <c r="S139" s="60"/>
    </row>
  </sheetData>
  <sheetProtection selectLockedCells="1" selectUnlockedCells="1"/>
  <mergeCells count="13">
    <mergeCell ref="B43:B49"/>
    <mergeCell ref="A1:M1"/>
    <mergeCell ref="B15:B21"/>
    <mergeCell ref="B22:B28"/>
    <mergeCell ref="B29:B35"/>
    <mergeCell ref="B36:B42"/>
    <mergeCell ref="B92:B98"/>
    <mergeCell ref="B50:B56"/>
    <mergeCell ref="B57:B63"/>
    <mergeCell ref="B64:B70"/>
    <mergeCell ref="B71:B77"/>
    <mergeCell ref="B78:B84"/>
    <mergeCell ref="B85:B91"/>
  </mergeCells>
  <hyperlinks>
    <hyperlink ref="T1" location="'Sommaire&amp;Méthodo'!A1" display="Retour Sommaire" xr:uid="{00000000-0004-0000-0400-000000000000}"/>
  </hyperlinks>
  <pageMargins left="0.74803149606299213" right="0.74803149606299213" top="0.98425196850393704" bottom="0.98425196850393704" header="0.51181102362204722" footer="0.51181102362204722"/>
  <pageSetup paperSize="9" firstPageNumber="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B46EF-B6C5-4C21-BE0C-738AE2629B3B}">
  <dimension ref="A1:AA72"/>
  <sheetViews>
    <sheetView showGridLines="0" topLeftCell="A25" zoomScale="160" zoomScaleNormal="160" workbookViewId="0">
      <selection activeCell="F52" sqref="F52"/>
    </sheetView>
  </sheetViews>
  <sheetFormatPr baseColWidth="10" defaultColWidth="11" defaultRowHeight="16"/>
  <cols>
    <col min="1" max="1" width="11.453125" style="335" customWidth="1"/>
    <col min="2" max="2" width="10.453125" style="335" customWidth="1"/>
    <col min="3" max="4" width="11.1796875" style="335" customWidth="1"/>
    <col min="5" max="5" width="10.81640625" style="335" customWidth="1"/>
    <col min="6" max="6" width="13.1796875" style="27" customWidth="1"/>
    <col min="7" max="10" width="11" style="27" customWidth="1"/>
    <col min="11" max="11" width="12" style="27" customWidth="1"/>
    <col min="12" max="13" width="11.453125" style="27" customWidth="1"/>
    <col min="14" max="16384" width="11" style="27"/>
  </cols>
  <sheetData>
    <row r="1" spans="1:27">
      <c r="R1" s="133" t="s">
        <v>113</v>
      </c>
    </row>
    <row r="6" spans="1:27" s="338" customFormat="1" ht="18.5">
      <c r="A6" s="336"/>
      <c r="B6" s="336"/>
      <c r="C6" s="337"/>
      <c r="D6" s="337"/>
      <c r="E6" s="337"/>
    </row>
    <row r="7" spans="1:27" s="338" customFormat="1" ht="18.5">
      <c r="A7" s="336" t="s">
        <v>54</v>
      </c>
      <c r="B7" s="336"/>
      <c r="C7" s="337"/>
      <c r="D7" s="337"/>
      <c r="E7" s="337"/>
    </row>
    <row r="9" spans="1:27" s="339" customFormat="1" ht="18.5">
      <c r="A9" s="399" t="s">
        <v>55</v>
      </c>
      <c r="B9" s="399"/>
      <c r="C9" s="399"/>
      <c r="D9" s="399"/>
      <c r="E9" s="399"/>
      <c r="F9" s="399"/>
      <c r="H9" s="89"/>
    </row>
    <row r="10" spans="1:27" s="339" customFormat="1" ht="12.75" customHeight="1" thickBot="1">
      <c r="A10" s="340"/>
      <c r="B10" s="340"/>
      <c r="C10" s="340"/>
      <c r="D10" s="340"/>
      <c r="E10" s="340"/>
    </row>
    <row r="11" spans="1:27" s="339" customFormat="1" ht="31.5" customHeight="1" thickTop="1" thickBot="1">
      <c r="A11" s="341" t="s">
        <v>68</v>
      </c>
      <c r="B11" s="324" t="s">
        <v>163</v>
      </c>
      <c r="C11" s="325" t="s">
        <v>96</v>
      </c>
      <c r="D11" s="325" t="s">
        <v>164</v>
      </c>
      <c r="E11" s="326" t="s">
        <v>165</v>
      </c>
      <c r="F11" s="342"/>
      <c r="G11" s="342"/>
      <c r="H11" s="342"/>
      <c r="I11" s="342"/>
      <c r="J11" s="342"/>
      <c r="K11" s="342"/>
    </row>
    <row r="12" spans="1:27" s="339" customFormat="1" ht="13" thickTop="1">
      <c r="A12" s="343" t="s">
        <v>56</v>
      </c>
      <c r="B12" s="344">
        <v>238.41756073781295</v>
      </c>
      <c r="C12" s="344">
        <v>219.18181818181819</v>
      </c>
      <c r="D12" s="344">
        <v>196.46</v>
      </c>
      <c r="E12" s="345">
        <f t="shared" ref="E12:E23" si="0">D12/C12-1</f>
        <v>-0.10366652841144752</v>
      </c>
      <c r="F12" s="346"/>
      <c r="G12" s="347"/>
      <c r="H12" s="347"/>
      <c r="I12" s="347"/>
      <c r="J12" s="347"/>
      <c r="K12" s="347"/>
      <c r="L12" s="347"/>
      <c r="M12" s="347"/>
    </row>
    <row r="13" spans="1:27" s="339" customFormat="1" ht="12.5">
      <c r="A13" s="348" t="s">
        <v>57</v>
      </c>
      <c r="B13" s="349">
        <v>238.2852538163591</v>
      </c>
      <c r="C13" s="349">
        <v>208.43000000000004</v>
      </c>
      <c r="D13" s="349">
        <v>195.29</v>
      </c>
      <c r="E13" s="350">
        <f t="shared" si="0"/>
        <v>-6.304274816485167E-2</v>
      </c>
      <c r="F13" s="346"/>
      <c r="G13" s="347"/>
      <c r="H13" s="347"/>
      <c r="I13" s="347"/>
      <c r="J13" s="347"/>
      <c r="K13" s="347"/>
      <c r="L13" s="347"/>
      <c r="M13" s="347"/>
    </row>
    <row r="14" spans="1:27" s="339" customFormat="1" ht="12.5">
      <c r="A14" s="348" t="s">
        <v>58</v>
      </c>
      <c r="B14" s="349">
        <v>242.58406320346324</v>
      </c>
      <c r="C14" s="349">
        <v>214.64380952380955</v>
      </c>
      <c r="D14" s="351">
        <v>188.23</v>
      </c>
      <c r="E14" s="350">
        <f t="shared" si="0"/>
        <v>-0.12305879951725129</v>
      </c>
      <c r="F14" s="346"/>
      <c r="G14" s="347"/>
      <c r="H14" s="347"/>
      <c r="I14" s="347"/>
      <c r="J14" s="347"/>
      <c r="K14" s="347"/>
      <c r="L14" s="347"/>
      <c r="M14" s="347"/>
      <c r="P14" s="352"/>
      <c r="Q14" s="352"/>
      <c r="R14" s="352"/>
      <c r="S14" s="352"/>
      <c r="T14" s="352"/>
      <c r="U14" s="352"/>
      <c r="V14" s="352"/>
      <c r="W14" s="352"/>
      <c r="X14" s="352"/>
      <c r="Y14" s="352"/>
      <c r="Z14" s="352"/>
      <c r="AA14" s="352"/>
    </row>
    <row r="15" spans="1:27" s="339" customFormat="1" ht="12.5">
      <c r="A15" s="348" t="s">
        <v>59</v>
      </c>
      <c r="B15" s="349">
        <v>253.78057759103643</v>
      </c>
      <c r="C15" s="349">
        <v>223.77500000000001</v>
      </c>
      <c r="D15" s="349">
        <v>187.63</v>
      </c>
      <c r="E15" s="350">
        <f t="shared" si="0"/>
        <v>-0.16152385208356612</v>
      </c>
      <c r="F15" s="353"/>
      <c r="G15" s="347"/>
      <c r="H15" s="347"/>
      <c r="I15" s="347"/>
      <c r="J15" s="347"/>
      <c r="K15" s="347"/>
      <c r="L15" s="347"/>
      <c r="M15" s="347"/>
    </row>
    <row r="16" spans="1:27" s="339" customFormat="1" ht="12.5">
      <c r="A16" s="348" t="s">
        <v>60</v>
      </c>
      <c r="B16" s="349">
        <v>252.75763157894738</v>
      </c>
      <c r="C16" s="349">
        <v>217.42500000000001</v>
      </c>
      <c r="D16" s="349">
        <v>189.3</v>
      </c>
      <c r="E16" s="350">
        <f t="shared" si="0"/>
        <v>-0.12935494998275265</v>
      </c>
      <c r="F16" s="346"/>
      <c r="G16" s="347"/>
      <c r="H16" s="347"/>
      <c r="I16" s="347"/>
      <c r="J16" s="347"/>
      <c r="K16" s="347"/>
      <c r="L16" s="347"/>
      <c r="M16" s="347"/>
    </row>
    <row r="17" spans="1:27" s="339" customFormat="1" ht="12.5">
      <c r="A17" s="348" t="s">
        <v>61</v>
      </c>
      <c r="B17" s="349">
        <v>246.96109502262442</v>
      </c>
      <c r="C17" s="349">
        <v>225.55</v>
      </c>
      <c r="D17" s="349">
        <v>185.95</v>
      </c>
      <c r="E17" s="350">
        <f t="shared" si="0"/>
        <v>-0.1755708268676569</v>
      </c>
      <c r="F17" s="353"/>
      <c r="G17" s="347"/>
      <c r="H17" s="347"/>
      <c r="I17" s="347"/>
      <c r="J17" s="347"/>
      <c r="K17" s="347"/>
      <c r="L17" s="347"/>
      <c r="M17" s="347"/>
    </row>
    <row r="18" spans="1:27" s="339" customFormat="1" ht="13" customHeight="1">
      <c r="A18" s="348" t="s">
        <v>62</v>
      </c>
      <c r="B18" s="349">
        <v>244.57358450046686</v>
      </c>
      <c r="C18" s="349">
        <v>224.35888888888891</v>
      </c>
      <c r="D18" s="349">
        <v>187.57</v>
      </c>
      <c r="E18" s="350">
        <f t="shared" si="0"/>
        <v>-0.16397339579938897</v>
      </c>
      <c r="F18" s="353"/>
      <c r="G18" s="347"/>
      <c r="H18" s="347"/>
      <c r="I18" s="347"/>
      <c r="J18" s="347"/>
      <c r="K18" s="347"/>
      <c r="L18" s="347"/>
      <c r="M18" s="347"/>
    </row>
    <row r="19" spans="1:27" s="339" customFormat="1" ht="13" customHeight="1">
      <c r="A19" s="348" t="s">
        <v>63</v>
      </c>
      <c r="B19" s="349">
        <v>240.87298421052628</v>
      </c>
      <c r="C19" s="349">
        <v>224.84299999999993</v>
      </c>
      <c r="D19" s="349">
        <v>188.75</v>
      </c>
      <c r="E19" s="350">
        <f t="shared" si="0"/>
        <v>-0.16052534435139165</v>
      </c>
      <c r="F19" s="353"/>
      <c r="G19" s="347"/>
      <c r="H19" s="347"/>
      <c r="I19" s="347"/>
      <c r="J19" s="347"/>
      <c r="K19" s="347"/>
      <c r="L19" s="347"/>
      <c r="M19" s="347"/>
    </row>
    <row r="20" spans="1:27" s="339" customFormat="1" ht="13" customHeight="1">
      <c r="A20" s="348" t="s">
        <v>64</v>
      </c>
      <c r="B20" s="349">
        <v>251.50572408026756</v>
      </c>
      <c r="C20" s="349">
        <v>215.52500000000003</v>
      </c>
      <c r="D20" s="349">
        <v>197</v>
      </c>
      <c r="E20" s="350">
        <f t="shared" si="0"/>
        <v>-8.5952905695395154E-2</v>
      </c>
      <c r="F20" s="353"/>
      <c r="G20" s="347"/>
      <c r="H20" s="347"/>
      <c r="I20" s="347"/>
      <c r="J20" s="347"/>
      <c r="K20" s="347"/>
      <c r="L20" s="347"/>
      <c r="M20" s="346"/>
    </row>
    <row r="21" spans="1:27" s="339" customFormat="1" ht="13" customHeight="1">
      <c r="A21" s="348" t="s">
        <v>65</v>
      </c>
      <c r="B21" s="349">
        <v>248.99460401002506</v>
      </c>
      <c r="C21" s="349">
        <v>206.25078947368422</v>
      </c>
      <c r="D21" s="349">
        <v>189.02</v>
      </c>
      <c r="E21" s="350">
        <f t="shared" si="0"/>
        <v>-8.3542901909147371E-2</v>
      </c>
      <c r="F21" s="347"/>
      <c r="G21" s="347"/>
      <c r="H21" s="347"/>
      <c r="I21" s="347"/>
      <c r="J21" s="347"/>
      <c r="K21" s="347"/>
      <c r="L21" s="347"/>
      <c r="M21" s="347"/>
      <c r="P21" s="354"/>
      <c r="Q21" s="354"/>
      <c r="R21" s="354"/>
      <c r="S21" s="354"/>
      <c r="T21" s="354"/>
      <c r="U21" s="354"/>
      <c r="V21" s="354"/>
      <c r="W21" s="354"/>
      <c r="X21" s="354"/>
      <c r="Y21" s="354"/>
      <c r="Z21" s="354"/>
      <c r="AA21" s="354"/>
    </row>
    <row r="22" spans="1:27" s="339" customFormat="1" ht="13" customHeight="1">
      <c r="A22" s="348" t="s">
        <v>66</v>
      </c>
      <c r="B22" s="349">
        <v>253.65218295739351</v>
      </c>
      <c r="C22" s="349">
        <v>192.38444444444445</v>
      </c>
      <c r="D22" s="349">
        <v>189.48</v>
      </c>
      <c r="E22" s="350">
        <f t="shared" si="0"/>
        <v>-1.5097085696464396E-2</v>
      </c>
      <c r="F22" s="346"/>
      <c r="G22" s="347"/>
      <c r="H22" s="347"/>
      <c r="I22" s="347"/>
      <c r="J22" s="347"/>
      <c r="K22" s="347"/>
      <c r="L22" s="347"/>
      <c r="M22" s="347"/>
    </row>
    <row r="23" spans="1:27" s="339" customFormat="1" ht="13" customHeight="1" thickBot="1">
      <c r="A23" s="355" t="s">
        <v>67</v>
      </c>
      <c r="B23" s="356">
        <v>249.53438585825251</v>
      </c>
      <c r="C23" s="356">
        <v>194.76444444444445</v>
      </c>
      <c r="D23" s="356">
        <v>188.54</v>
      </c>
      <c r="E23" s="357">
        <f t="shared" si="0"/>
        <v>-3.1958833462644387E-2</v>
      </c>
      <c r="F23" s="353"/>
      <c r="G23" s="347"/>
      <c r="H23" s="347"/>
      <c r="I23" s="347"/>
      <c r="J23" s="347"/>
      <c r="K23" s="347"/>
      <c r="L23" s="347"/>
      <c r="M23" s="347"/>
    </row>
    <row r="24" spans="1:27" ht="16.5" thickTop="1">
      <c r="A24" s="358" t="s">
        <v>98</v>
      </c>
      <c r="B24" s="359"/>
      <c r="C24" s="358"/>
      <c r="D24" s="358"/>
      <c r="E24" s="358"/>
      <c r="F24" s="360"/>
      <c r="G24" s="361"/>
      <c r="H24" s="361"/>
      <c r="I24" s="361"/>
      <c r="J24" s="361"/>
      <c r="K24" s="361"/>
      <c r="P24" s="354"/>
      <c r="Q24" s="362"/>
      <c r="R24" s="354"/>
      <c r="S24" s="354"/>
      <c r="T24" s="354"/>
      <c r="U24" s="354"/>
      <c r="V24" s="354"/>
      <c r="W24" s="354"/>
      <c r="X24" s="354"/>
      <c r="Y24" s="354"/>
      <c r="Z24" s="354"/>
      <c r="AA24" s="354"/>
    </row>
    <row r="25" spans="1:27">
      <c r="A25" s="358"/>
      <c r="B25" s="358"/>
      <c r="C25" s="358"/>
      <c r="D25" s="358"/>
      <c r="E25" s="358"/>
      <c r="F25" s="361"/>
      <c r="G25" s="361" t="s">
        <v>97</v>
      </c>
      <c r="H25" s="361"/>
      <c r="I25" s="361"/>
      <c r="J25" s="361"/>
      <c r="K25" s="361"/>
      <c r="P25" s="354"/>
      <c r="Q25" s="362"/>
    </row>
    <row r="26" spans="1:27" ht="24" customHeight="1">
      <c r="A26" s="358"/>
      <c r="B26" s="358"/>
      <c r="C26" s="358"/>
      <c r="D26" s="358"/>
      <c r="E26" s="358"/>
      <c r="F26" s="361"/>
      <c r="G26" s="361"/>
      <c r="H26" s="361"/>
      <c r="I26" s="361"/>
      <c r="J26" s="361"/>
      <c r="K26" s="361"/>
      <c r="P26" s="354"/>
      <c r="Q26" s="362"/>
    </row>
    <row r="27" spans="1:27" ht="27.65" customHeight="1">
      <c r="A27" s="400" t="s">
        <v>102</v>
      </c>
      <c r="B27" s="400"/>
      <c r="C27" s="400"/>
      <c r="D27" s="400"/>
      <c r="E27" s="400"/>
      <c r="F27" s="400"/>
      <c r="G27" s="361"/>
      <c r="H27" s="361"/>
      <c r="I27" s="361"/>
      <c r="J27" s="361"/>
      <c r="K27" s="361"/>
      <c r="P27" s="354"/>
      <c r="Q27" s="362"/>
    </row>
    <row r="28" spans="1:27" ht="14" thickBot="1">
      <c r="A28" s="359"/>
      <c r="B28" s="359"/>
      <c r="C28" s="359"/>
      <c r="D28" s="359"/>
      <c r="E28" s="359"/>
      <c r="F28" s="361"/>
      <c r="G28" s="361"/>
      <c r="H28" s="361"/>
      <c r="I28" s="361"/>
      <c r="J28" s="361"/>
      <c r="K28" s="361"/>
      <c r="P28" s="354"/>
      <c r="Q28" s="362"/>
    </row>
    <row r="29" spans="1:27" ht="33.5" customHeight="1" thickTop="1" thickBot="1">
      <c r="A29" s="341" t="s">
        <v>68</v>
      </c>
      <c r="B29" s="324" t="s">
        <v>163</v>
      </c>
      <c r="C29" s="325" t="s">
        <v>96</v>
      </c>
      <c r="D29" s="325" t="s">
        <v>164</v>
      </c>
      <c r="E29" s="326" t="s">
        <v>165</v>
      </c>
      <c r="F29" s="361"/>
      <c r="G29" s="361"/>
      <c r="H29" s="361"/>
      <c r="I29" s="361"/>
      <c r="J29" s="361"/>
      <c r="K29" s="361"/>
      <c r="P29" s="354"/>
      <c r="Q29" s="362"/>
    </row>
    <row r="30" spans="1:27" ht="14" thickTop="1">
      <c r="A30" s="343" t="s">
        <v>56</v>
      </c>
      <c r="B30" s="363">
        <v>313.39999999999998</v>
      </c>
      <c r="C30" s="363">
        <v>297.94</v>
      </c>
      <c r="D30" s="363">
        <v>277.5</v>
      </c>
      <c r="E30" s="25">
        <f t="shared" ref="E30:E41" si="1">D30/C30-1</f>
        <v>-6.8604416996710715E-2</v>
      </c>
      <c r="F30" s="48"/>
      <c r="G30" s="361"/>
      <c r="H30" s="361"/>
      <c r="I30" s="361"/>
      <c r="J30" s="361"/>
      <c r="K30" s="361"/>
      <c r="P30" s="354"/>
      <c r="Q30" s="362"/>
    </row>
    <row r="31" spans="1:27" ht="13.5">
      <c r="A31" s="348" t="s">
        <v>57</v>
      </c>
      <c r="B31" s="351">
        <v>341.71</v>
      </c>
      <c r="C31" s="351">
        <v>270</v>
      </c>
      <c r="D31" s="351">
        <v>279.29000000000002</v>
      </c>
      <c r="E31" s="26">
        <f t="shared" si="1"/>
        <v>3.4407407407407442E-2</v>
      </c>
      <c r="F31" s="48"/>
      <c r="G31" s="361"/>
      <c r="H31" s="361"/>
      <c r="I31" s="361"/>
      <c r="J31" s="361"/>
      <c r="K31" s="361"/>
      <c r="P31" s="354"/>
      <c r="Q31" s="362"/>
    </row>
    <row r="32" spans="1:27" ht="13.5">
      <c r="A32" s="348" t="s">
        <v>58</v>
      </c>
      <c r="B32" s="351">
        <v>393.93</v>
      </c>
      <c r="C32" s="351">
        <v>292.67</v>
      </c>
      <c r="D32" s="351">
        <v>270.01</v>
      </c>
      <c r="E32" s="26">
        <f t="shared" si="1"/>
        <v>-7.742508627464384E-2</v>
      </c>
      <c r="F32" s="87"/>
      <c r="G32" s="361"/>
      <c r="H32" s="361"/>
      <c r="I32" s="361"/>
      <c r="J32" s="361"/>
      <c r="K32" s="361"/>
      <c r="P32" s="354"/>
      <c r="Q32" s="362"/>
    </row>
    <row r="33" spans="1:17" ht="13.5">
      <c r="A33" s="348" t="s">
        <v>59</v>
      </c>
      <c r="B33" s="351">
        <v>388.27</v>
      </c>
      <c r="C33" s="351">
        <v>299.23</v>
      </c>
      <c r="D33" s="351">
        <v>253.55</v>
      </c>
      <c r="E33" s="26">
        <f t="shared" si="1"/>
        <v>-0.15265849012465327</v>
      </c>
      <c r="F33" s="364"/>
      <c r="G33" s="361"/>
      <c r="H33" s="361"/>
      <c r="I33" s="361"/>
      <c r="J33" s="361"/>
      <c r="K33" s="361"/>
      <c r="P33" s="354"/>
      <c r="Q33" s="362"/>
    </row>
    <row r="34" spans="1:17" ht="13.5">
      <c r="A34" s="348" t="s">
        <v>60</v>
      </c>
      <c r="B34" s="351">
        <v>387.94</v>
      </c>
      <c r="C34" s="351">
        <v>303.92</v>
      </c>
      <c r="D34" s="351">
        <v>261.5</v>
      </c>
      <c r="E34" s="26">
        <f t="shared" si="1"/>
        <v>-0.13957620426428008</v>
      </c>
      <c r="F34" s="87"/>
      <c r="G34" s="361"/>
      <c r="H34" s="361"/>
      <c r="I34" s="361"/>
      <c r="J34" s="361"/>
      <c r="K34" s="361"/>
      <c r="P34" s="354"/>
      <c r="Q34" s="362"/>
    </row>
    <row r="35" spans="1:17" ht="13.5">
      <c r="A35" s="348" t="s">
        <v>61</v>
      </c>
      <c r="B35" s="351">
        <v>394.62</v>
      </c>
      <c r="C35" s="351">
        <v>297.5</v>
      </c>
      <c r="D35" s="351">
        <v>255.76</v>
      </c>
      <c r="E35" s="26">
        <f t="shared" si="1"/>
        <v>-0.14030252100840335</v>
      </c>
      <c r="F35" s="364"/>
      <c r="G35" s="361"/>
      <c r="H35" s="361"/>
      <c r="I35" s="361"/>
      <c r="J35" s="361"/>
      <c r="K35" s="361"/>
      <c r="P35" s="354"/>
      <c r="Q35" s="362"/>
    </row>
    <row r="36" spans="1:17" ht="13.5">
      <c r="A36" s="348" t="s">
        <v>62</v>
      </c>
      <c r="B36" s="351">
        <v>380.86</v>
      </c>
      <c r="C36" s="351">
        <v>299.56</v>
      </c>
      <c r="D36" s="351">
        <v>248.9</v>
      </c>
      <c r="E36" s="26">
        <f t="shared" si="1"/>
        <v>-0.16911470156229136</v>
      </c>
      <c r="F36" s="364"/>
      <c r="G36" s="361"/>
      <c r="H36" s="361"/>
      <c r="I36" s="361"/>
      <c r="J36" s="361"/>
      <c r="K36" s="361"/>
      <c r="P36" s="354"/>
    </row>
    <row r="37" spans="1:17" ht="13.5">
      <c r="A37" s="348" t="s">
        <v>63</v>
      </c>
      <c r="B37" s="351">
        <v>343.04</v>
      </c>
      <c r="C37" s="351">
        <v>302.64</v>
      </c>
      <c r="D37" s="351">
        <v>248</v>
      </c>
      <c r="E37" s="26">
        <f t="shared" si="1"/>
        <v>-0.18054454136928355</v>
      </c>
      <c r="F37" s="365"/>
      <c r="G37" s="361"/>
      <c r="H37" s="361"/>
      <c r="I37" s="361"/>
      <c r="J37" s="361"/>
      <c r="K37" s="361"/>
    </row>
    <row r="38" spans="1:17" ht="13.5">
      <c r="A38" s="348" t="s">
        <v>64</v>
      </c>
      <c r="B38" s="351">
        <v>371.03</v>
      </c>
      <c r="C38" s="351">
        <v>303.32</v>
      </c>
      <c r="D38" s="351">
        <v>253.71</v>
      </c>
      <c r="E38" s="26">
        <f t="shared" si="1"/>
        <v>-0.16355663985230118</v>
      </c>
      <c r="F38" s="364"/>
      <c r="G38" s="361"/>
      <c r="H38" s="361"/>
      <c r="I38" s="361"/>
      <c r="J38" s="361"/>
      <c r="K38" s="361"/>
    </row>
    <row r="39" spans="1:17" ht="13.5">
      <c r="A39" s="348" t="s">
        <v>65</v>
      </c>
      <c r="B39" s="351">
        <v>353.51</v>
      </c>
      <c r="C39" s="351">
        <v>293.25</v>
      </c>
      <c r="D39" s="351">
        <v>256.88</v>
      </c>
      <c r="E39" s="26">
        <f t="shared" si="1"/>
        <v>-0.12402387041773233</v>
      </c>
      <c r="F39" s="87"/>
      <c r="G39" s="361"/>
      <c r="H39" s="361"/>
      <c r="I39" s="361"/>
      <c r="J39" s="361"/>
      <c r="K39" s="361"/>
    </row>
    <row r="40" spans="1:17" ht="13.5">
      <c r="A40" s="348" t="s">
        <v>66</v>
      </c>
      <c r="B40" s="351">
        <v>328.58</v>
      </c>
      <c r="C40" s="351"/>
      <c r="D40" s="351">
        <v>255.85</v>
      </c>
      <c r="E40" s="26"/>
      <c r="F40" s="366"/>
      <c r="G40" s="361"/>
      <c r="H40" s="361"/>
      <c r="I40" s="361"/>
      <c r="J40" s="361"/>
      <c r="K40" s="361"/>
    </row>
    <row r="41" spans="1:17" ht="14" thickBot="1">
      <c r="A41" s="355" t="s">
        <v>67</v>
      </c>
      <c r="B41" s="367">
        <v>400.37</v>
      </c>
      <c r="C41" s="367">
        <v>286.3</v>
      </c>
      <c r="D41" s="367">
        <v>255.17</v>
      </c>
      <c r="E41" s="402">
        <f t="shared" si="1"/>
        <v>-0.10873209919664695</v>
      </c>
      <c r="F41" s="364"/>
      <c r="G41" s="361"/>
      <c r="H41" s="361"/>
      <c r="I41" s="361"/>
      <c r="J41" s="361"/>
      <c r="K41" s="361"/>
    </row>
    <row r="42" spans="1:17" ht="16.5" thickTop="1">
      <c r="A42" s="358" t="s">
        <v>97</v>
      </c>
      <c r="B42" s="358"/>
      <c r="C42" s="358"/>
      <c r="D42" s="358"/>
      <c r="E42" s="358"/>
      <c r="F42" s="361"/>
      <c r="G42" s="361" t="s">
        <v>97</v>
      </c>
      <c r="H42" s="361"/>
      <c r="I42" s="361"/>
      <c r="J42" s="361"/>
      <c r="K42" s="361"/>
    </row>
    <row r="43" spans="1:17">
      <c r="A43" s="358"/>
      <c r="B43" s="368"/>
      <c r="C43" s="368"/>
      <c r="D43" s="368"/>
      <c r="E43" s="358"/>
      <c r="F43" s="361"/>
      <c r="G43" s="361"/>
      <c r="H43" s="361"/>
      <c r="I43" s="361"/>
      <c r="J43" s="361"/>
      <c r="K43" s="361"/>
    </row>
    <row r="44" spans="1:17" ht="15.75" customHeight="1">
      <c r="A44" s="358"/>
      <c r="B44" s="358"/>
      <c r="C44" s="369"/>
      <c r="D44" s="369"/>
      <c r="E44" s="369"/>
      <c r="F44" s="370"/>
      <c r="G44" s="370"/>
      <c r="H44" s="370"/>
      <c r="I44" s="370"/>
      <c r="J44" s="370"/>
      <c r="K44" s="370"/>
      <c r="L44" s="371"/>
      <c r="M44" s="371"/>
    </row>
    <row r="45" spans="1:17" s="339" customFormat="1" ht="18.5">
      <c r="A45" s="400" t="s">
        <v>69</v>
      </c>
      <c r="B45" s="400"/>
      <c r="C45" s="400"/>
      <c r="D45" s="400"/>
      <c r="E45" s="400"/>
      <c r="F45" s="400"/>
      <c r="G45" s="342"/>
      <c r="H45" s="342"/>
      <c r="I45" s="342"/>
      <c r="J45" s="342"/>
      <c r="K45" s="370"/>
      <c r="L45" s="372"/>
    </row>
    <row r="46" spans="1:17" s="339" customFormat="1" ht="12.75" customHeight="1" thickBot="1">
      <c r="A46" s="359"/>
      <c r="B46" s="359"/>
      <c r="C46" s="359"/>
      <c r="D46" s="359"/>
      <c r="E46" s="359"/>
      <c r="F46" s="401"/>
      <c r="G46" s="401"/>
      <c r="H46" s="401"/>
      <c r="I46" s="401"/>
      <c r="J46" s="401"/>
      <c r="K46" s="401"/>
      <c r="L46" s="373"/>
      <c r="M46" s="373"/>
    </row>
    <row r="47" spans="1:17" s="339" customFormat="1" ht="32.5" customHeight="1" thickTop="1" thickBot="1">
      <c r="A47" s="341" t="s">
        <v>70</v>
      </c>
      <c r="B47" s="324" t="s">
        <v>163</v>
      </c>
      <c r="C47" s="325" t="s">
        <v>96</v>
      </c>
      <c r="D47" s="325" t="s">
        <v>164</v>
      </c>
      <c r="E47" s="326" t="s">
        <v>165</v>
      </c>
      <c r="F47" s="342"/>
      <c r="G47" s="342"/>
      <c r="H47" s="342"/>
      <c r="I47" s="342"/>
      <c r="J47" s="342"/>
      <c r="K47" s="342"/>
    </row>
    <row r="48" spans="1:17" s="339" customFormat="1" ht="13" thickTop="1">
      <c r="A48" s="374" t="s">
        <v>56</v>
      </c>
      <c r="B48" s="375">
        <v>224.07</v>
      </c>
      <c r="C48" s="375">
        <v>211.89</v>
      </c>
      <c r="D48" s="375">
        <v>197.15</v>
      </c>
      <c r="E48" s="21">
        <f t="shared" ref="E48:E59" si="2">D48/C48-1</f>
        <v>-6.9564396620888092E-2</v>
      </c>
      <c r="F48" s="342"/>
      <c r="G48" s="342"/>
      <c r="H48" s="342"/>
      <c r="I48" s="342"/>
      <c r="J48" s="342"/>
      <c r="K48" s="342"/>
    </row>
    <row r="49" spans="1:11" s="339" customFormat="1" ht="12.5">
      <c r="A49" s="376" t="s">
        <v>57</v>
      </c>
      <c r="B49" s="377">
        <v>248.01</v>
      </c>
      <c r="C49" s="377">
        <v>204.28</v>
      </c>
      <c r="D49" s="377">
        <v>194.9</v>
      </c>
      <c r="E49" s="22">
        <f t="shared" si="2"/>
        <v>-4.5917368317994867E-2</v>
      </c>
      <c r="F49" s="47"/>
      <c r="G49" s="342"/>
      <c r="H49" s="342"/>
      <c r="I49" s="342"/>
      <c r="J49" s="342"/>
      <c r="K49" s="342"/>
    </row>
    <row r="50" spans="1:11" s="339" customFormat="1" ht="12.5">
      <c r="A50" s="376" t="s">
        <v>58</v>
      </c>
      <c r="B50" s="377">
        <v>229.89</v>
      </c>
      <c r="C50" s="377">
        <v>205.76</v>
      </c>
      <c r="D50" s="377">
        <v>190.59</v>
      </c>
      <c r="E50" s="22">
        <f t="shared" si="2"/>
        <v>-7.372667185069981E-2</v>
      </c>
      <c r="F50" s="47"/>
      <c r="G50" s="342"/>
      <c r="H50" s="342"/>
      <c r="I50" s="342"/>
      <c r="J50" s="342"/>
      <c r="K50" s="342"/>
    </row>
    <row r="51" spans="1:11" s="339" customFormat="1" ht="13.5">
      <c r="A51" s="376" t="s">
        <v>59</v>
      </c>
      <c r="B51" s="377">
        <v>231.49</v>
      </c>
      <c r="C51" s="377">
        <v>213.61</v>
      </c>
      <c r="D51" s="377">
        <v>187.62</v>
      </c>
      <c r="E51" s="22">
        <f t="shared" si="2"/>
        <v>-0.12167033378587144</v>
      </c>
      <c r="F51" s="378"/>
      <c r="G51" s="342"/>
      <c r="H51" s="342"/>
      <c r="I51" s="342"/>
      <c r="J51" s="342"/>
      <c r="K51" s="342"/>
    </row>
    <row r="52" spans="1:11" s="339" customFormat="1" ht="13.5">
      <c r="A52" s="376" t="s">
        <v>60</v>
      </c>
      <c r="B52" s="377">
        <v>236.91</v>
      </c>
      <c r="C52" s="377">
        <v>207.32</v>
      </c>
      <c r="D52" s="377">
        <v>190.89</v>
      </c>
      <c r="E52" s="22">
        <f t="shared" si="2"/>
        <v>-7.9249469419255258E-2</v>
      </c>
      <c r="F52" s="48"/>
      <c r="G52" s="342"/>
      <c r="H52" s="342"/>
      <c r="I52" s="342"/>
      <c r="J52" s="342"/>
      <c r="K52" s="342"/>
    </row>
    <row r="53" spans="1:11" s="339" customFormat="1" ht="13.5">
      <c r="A53" s="376" t="s">
        <v>61</v>
      </c>
      <c r="B53" s="377">
        <v>231.23</v>
      </c>
      <c r="C53" s="377">
        <v>206.61</v>
      </c>
      <c r="D53" s="377">
        <v>189.76</v>
      </c>
      <c r="E53" s="22">
        <f t="shared" si="2"/>
        <v>-8.1554619815110696E-2</v>
      </c>
      <c r="F53" s="378"/>
      <c r="G53" s="342"/>
      <c r="H53" s="342"/>
      <c r="I53" s="342"/>
      <c r="J53" s="342"/>
      <c r="K53" s="342"/>
    </row>
    <row r="54" spans="1:11" s="339" customFormat="1" ht="13" customHeight="1">
      <c r="A54" s="376" t="s">
        <v>62</v>
      </c>
      <c r="B54" s="377">
        <v>233.79</v>
      </c>
      <c r="C54" s="377">
        <v>213.9</v>
      </c>
      <c r="D54" s="377">
        <v>194.38</v>
      </c>
      <c r="E54" s="22">
        <f t="shared" si="2"/>
        <v>-9.1257597007947666E-2</v>
      </c>
      <c r="F54" s="379"/>
      <c r="G54" s="342"/>
      <c r="H54" s="342"/>
      <c r="I54" s="342"/>
      <c r="J54" s="342"/>
      <c r="K54" s="342"/>
    </row>
    <row r="55" spans="1:11" s="339" customFormat="1" ht="13" customHeight="1">
      <c r="A55" s="376" t="s">
        <v>63</v>
      </c>
      <c r="B55" s="377">
        <v>234.73</v>
      </c>
      <c r="C55" s="377">
        <v>214.91</v>
      </c>
      <c r="D55" s="377">
        <v>191.63</v>
      </c>
      <c r="E55" s="22">
        <f t="shared" si="2"/>
        <v>-0.10832441487134148</v>
      </c>
      <c r="F55" s="379"/>
      <c r="G55" s="342"/>
      <c r="H55" s="342"/>
      <c r="I55" s="342"/>
      <c r="J55" s="342"/>
      <c r="K55" s="342"/>
    </row>
    <row r="56" spans="1:11" s="339" customFormat="1" ht="13" customHeight="1">
      <c r="A56" s="376" t="s">
        <v>64</v>
      </c>
      <c r="B56" s="377">
        <v>248.26</v>
      </c>
      <c r="C56" s="377">
        <v>209.07</v>
      </c>
      <c r="D56" s="377">
        <v>205.2</v>
      </c>
      <c r="E56" s="22">
        <f t="shared" si="2"/>
        <v>-1.8510546706844599E-2</v>
      </c>
      <c r="F56" s="380"/>
      <c r="G56" s="342"/>
      <c r="H56" s="342"/>
      <c r="I56" s="342"/>
      <c r="J56" s="342"/>
      <c r="K56" s="342"/>
    </row>
    <row r="57" spans="1:11" s="339" customFormat="1" ht="13" customHeight="1">
      <c r="A57" s="376" t="s">
        <v>65</v>
      </c>
      <c r="B57" s="377">
        <v>245.11</v>
      </c>
      <c r="C57" s="377">
        <v>203.54</v>
      </c>
      <c r="D57" s="377">
        <v>209.79</v>
      </c>
      <c r="E57" s="22">
        <f t="shared" si="2"/>
        <v>3.0706495037830406E-2</v>
      </c>
      <c r="F57" s="342"/>
      <c r="G57" s="342"/>
      <c r="H57" s="342"/>
      <c r="I57" s="342"/>
      <c r="J57" s="342"/>
      <c r="K57" s="342"/>
    </row>
    <row r="58" spans="1:11" s="339" customFormat="1" ht="13" customHeight="1">
      <c r="A58" s="376" t="s">
        <v>66</v>
      </c>
      <c r="B58" s="377">
        <v>246.66</v>
      </c>
      <c r="C58" s="377">
        <v>194.41</v>
      </c>
      <c r="D58" s="377">
        <v>215.91</v>
      </c>
      <c r="E58" s="22">
        <f t="shared" si="2"/>
        <v>0.11059101898050505</v>
      </c>
      <c r="F58" s="379"/>
      <c r="G58" s="342"/>
      <c r="H58" s="342"/>
      <c r="I58" s="342"/>
      <c r="J58" s="342"/>
      <c r="K58" s="342"/>
    </row>
    <row r="59" spans="1:11" s="339" customFormat="1" ht="13" customHeight="1" thickBot="1">
      <c r="A59" s="381" t="s">
        <v>67</v>
      </c>
      <c r="B59" s="382">
        <v>225.3</v>
      </c>
      <c r="C59" s="382">
        <v>187.85</v>
      </c>
      <c r="D59" s="382">
        <v>220.66</v>
      </c>
      <c r="E59" s="23">
        <f t="shared" si="2"/>
        <v>0.17466063348416294</v>
      </c>
      <c r="F59" s="47"/>
      <c r="G59" s="342"/>
      <c r="H59" s="342"/>
      <c r="I59" s="361"/>
      <c r="J59" s="342"/>
      <c r="K59" s="342"/>
    </row>
    <row r="60" spans="1:11" ht="16.5" thickTop="1">
      <c r="A60" s="358" t="s">
        <v>97</v>
      </c>
      <c r="B60" s="359"/>
      <c r="C60" s="358"/>
      <c r="D60" s="358"/>
      <c r="E60" s="358"/>
      <c r="F60" s="87"/>
      <c r="H60" s="361"/>
      <c r="I60" s="361"/>
      <c r="J60" s="361"/>
      <c r="K60" s="361"/>
    </row>
    <row r="61" spans="1:11">
      <c r="A61" s="358"/>
      <c r="B61" s="358"/>
      <c r="C61" s="358"/>
      <c r="D61" s="358"/>
      <c r="E61" s="358"/>
      <c r="F61" s="361"/>
      <c r="G61" s="361" t="s">
        <v>97</v>
      </c>
      <c r="H61" s="361"/>
      <c r="I61" s="361"/>
      <c r="J61" s="361"/>
      <c r="K61" s="361"/>
    </row>
    <row r="62" spans="1:11">
      <c r="A62" s="358"/>
      <c r="B62" s="358"/>
      <c r="C62" s="358"/>
      <c r="D62" s="358"/>
      <c r="E62" s="358"/>
      <c r="F62" s="361"/>
      <c r="G62" s="361"/>
      <c r="H62" s="361"/>
      <c r="I62" s="361"/>
      <c r="J62" s="361"/>
      <c r="K62" s="361"/>
    </row>
    <row r="63" spans="1:11">
      <c r="A63" s="358"/>
      <c r="B63" s="358"/>
      <c r="C63" s="358"/>
      <c r="D63" s="358"/>
      <c r="E63" s="358"/>
      <c r="F63" s="361"/>
      <c r="G63" s="361"/>
      <c r="H63" s="361"/>
      <c r="I63" s="361"/>
      <c r="J63" s="361"/>
      <c r="K63" s="361"/>
    </row>
    <row r="64" spans="1:11">
      <c r="A64" s="358"/>
      <c r="B64" s="358"/>
      <c r="C64" s="358"/>
      <c r="D64" s="358"/>
      <c r="E64" s="358"/>
      <c r="F64" s="361"/>
      <c r="G64" s="361"/>
      <c r="H64" s="361"/>
      <c r="I64" s="361"/>
      <c r="J64" s="361"/>
      <c r="K64" s="361"/>
    </row>
    <row r="65" spans="1:11">
      <c r="A65" s="358"/>
      <c r="B65" s="358"/>
      <c r="C65" s="358"/>
      <c r="D65" s="358"/>
      <c r="E65" s="358"/>
      <c r="F65" s="361"/>
      <c r="G65" s="361"/>
      <c r="H65" s="361"/>
      <c r="I65" s="361"/>
      <c r="J65" s="361"/>
      <c r="K65" s="361"/>
    </row>
    <row r="66" spans="1:11">
      <c r="A66" s="358"/>
      <c r="B66" s="358"/>
      <c r="C66" s="358"/>
      <c r="D66" s="358"/>
      <c r="E66" s="358"/>
      <c r="F66" s="361"/>
      <c r="G66" s="361"/>
      <c r="H66" s="361"/>
      <c r="I66" s="361"/>
      <c r="J66" s="361"/>
      <c r="K66" s="361"/>
    </row>
    <row r="67" spans="1:11">
      <c r="A67" s="358"/>
      <c r="B67" s="358"/>
      <c r="C67" s="358"/>
      <c r="D67" s="358"/>
      <c r="E67" s="358"/>
      <c r="F67" s="361"/>
      <c r="G67" s="361"/>
      <c r="H67" s="361"/>
      <c r="I67" s="361"/>
      <c r="J67" s="361"/>
      <c r="K67" s="361"/>
    </row>
    <row r="68" spans="1:11">
      <c r="A68" s="358"/>
      <c r="B68" s="358"/>
      <c r="C68" s="358"/>
      <c r="D68" s="358"/>
      <c r="E68" s="358"/>
      <c r="F68" s="361"/>
      <c r="G68" s="361"/>
      <c r="H68" s="361"/>
      <c r="I68" s="361"/>
      <c r="J68" s="361"/>
      <c r="K68" s="361"/>
    </row>
    <row r="69" spans="1:11">
      <c r="A69" s="358"/>
      <c r="B69" s="358"/>
      <c r="C69" s="358"/>
      <c r="D69" s="358"/>
      <c r="E69" s="358"/>
      <c r="F69" s="361"/>
      <c r="G69" s="361"/>
      <c r="H69" s="361"/>
      <c r="I69" s="361"/>
      <c r="J69" s="361"/>
      <c r="K69" s="361"/>
    </row>
    <row r="70" spans="1:11">
      <c r="A70" s="358"/>
      <c r="B70" s="358"/>
      <c r="C70" s="358"/>
      <c r="D70" s="358"/>
      <c r="E70" s="358"/>
      <c r="F70" s="361"/>
      <c r="G70" s="361"/>
      <c r="H70" s="361"/>
      <c r="I70" s="361"/>
      <c r="J70" s="361"/>
      <c r="K70" s="361"/>
    </row>
    <row r="71" spans="1:11">
      <c r="A71" s="358"/>
      <c r="B71" s="358"/>
      <c r="C71" s="358"/>
      <c r="D71" s="358"/>
      <c r="E71" s="358"/>
      <c r="F71" s="361"/>
      <c r="G71" s="361"/>
      <c r="H71" s="361"/>
      <c r="I71" s="361"/>
      <c r="J71" s="361"/>
      <c r="K71" s="361"/>
    </row>
    <row r="72" spans="1:11">
      <c r="A72" s="358"/>
      <c r="B72" s="358"/>
      <c r="C72" s="358"/>
      <c r="D72" s="358"/>
      <c r="E72" s="358"/>
      <c r="F72" s="361"/>
      <c r="G72" s="361"/>
      <c r="H72" s="361"/>
      <c r="I72" s="361"/>
      <c r="J72" s="361"/>
      <c r="K72" s="361"/>
    </row>
  </sheetData>
  <sheetProtection selectLockedCells="1" selectUnlockedCells="1"/>
  <mergeCells count="4">
    <mergeCell ref="A9:F9"/>
    <mergeCell ref="A27:F27"/>
    <mergeCell ref="A45:F45"/>
    <mergeCell ref="F46:K46"/>
  </mergeCells>
  <hyperlinks>
    <hyperlink ref="R1" location="'Sommaire&amp;Méthodo'!A1" display="Retour Sommaire" xr:uid="{37F2FB02-017D-4952-A650-6D6E6E205EE2}"/>
  </hyperlinks>
  <pageMargins left="0.78749999999999998" right="0.78749999999999998" top="1.0249999999999999" bottom="1.0249999999999999" header="0.78749999999999998" footer="0.78749999999999998"/>
  <pageSetup paperSize="9" firstPageNumber="0" orientation="portrait" horizontalDpi="300" verticalDpi="300" r:id="rId1"/>
  <headerFooter alignWithMargins="0">
    <oddHeader>&amp;C&amp;A</oddHeader>
    <oddFooter>&amp;CPage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8E09E-30C9-4E1A-90F3-F285129DA658}">
  <dimension ref="A1:Y39"/>
  <sheetViews>
    <sheetView showGridLines="0" topLeftCell="A19" zoomScale="148" zoomScaleNormal="148" workbookViewId="0">
      <selection activeCell="E35" sqref="E35"/>
    </sheetView>
  </sheetViews>
  <sheetFormatPr baseColWidth="10" defaultColWidth="11.54296875" defaultRowHeight="16"/>
  <cols>
    <col min="1" max="5" width="11.54296875" style="37"/>
    <col min="6" max="16384" width="11.54296875" style="24"/>
  </cols>
  <sheetData>
    <row r="1" spans="1:18" s="27" customFormat="1">
      <c r="A1" s="335"/>
      <c r="B1" s="335"/>
      <c r="C1" s="335"/>
      <c r="D1" s="335"/>
      <c r="E1" s="335"/>
      <c r="R1" s="133" t="s">
        <v>113</v>
      </c>
    </row>
    <row r="2" spans="1:18" s="27" customFormat="1">
      <c r="A2" s="335"/>
      <c r="B2" s="335"/>
      <c r="C2" s="335"/>
      <c r="D2" s="335"/>
      <c r="E2" s="335"/>
    </row>
    <row r="3" spans="1:18" s="27" customFormat="1">
      <c r="A3" s="335"/>
      <c r="B3" s="335"/>
      <c r="C3" s="335"/>
      <c r="D3" s="335"/>
      <c r="E3" s="335"/>
    </row>
    <row r="4" spans="1:18" s="27" customFormat="1">
      <c r="A4" s="335"/>
      <c r="B4" s="335"/>
      <c r="C4" s="335"/>
      <c r="D4" s="335"/>
      <c r="E4" s="335"/>
    </row>
    <row r="5" spans="1:18" s="27" customFormat="1">
      <c r="A5" s="335"/>
      <c r="B5" s="335"/>
      <c r="C5" s="335"/>
      <c r="D5" s="335"/>
      <c r="E5" s="335"/>
    </row>
    <row r="6" spans="1:18" s="338" customFormat="1" ht="18.5">
      <c r="A6" s="336"/>
      <c r="B6" s="336"/>
      <c r="C6" s="337"/>
      <c r="D6" s="337"/>
      <c r="E6" s="337"/>
    </row>
    <row r="7" spans="1:18" ht="17.5">
      <c r="A7" s="383" t="s">
        <v>71</v>
      </c>
      <c r="B7" s="36"/>
      <c r="C7" s="36"/>
      <c r="D7" s="36"/>
      <c r="E7" s="36"/>
    </row>
    <row r="8" spans="1:18" ht="16.5" thickBot="1">
      <c r="A8" s="36"/>
      <c r="B8" s="36"/>
      <c r="C8" s="36"/>
      <c r="D8" s="36"/>
      <c r="E8" s="36"/>
    </row>
    <row r="9" spans="1:18" ht="24.5" customHeight="1" thickTop="1" thickBot="1">
      <c r="A9" s="341" t="s">
        <v>70</v>
      </c>
      <c r="B9" s="324" t="s">
        <v>163</v>
      </c>
      <c r="C9" s="325" t="s">
        <v>96</v>
      </c>
      <c r="D9" s="325" t="s">
        <v>164</v>
      </c>
      <c r="E9" s="326" t="s">
        <v>165</v>
      </c>
    </row>
    <row r="10" spans="1:18" ht="14" thickTop="1">
      <c r="A10" s="374" t="s">
        <v>74</v>
      </c>
      <c r="B10" s="375">
        <v>502.30833333333339</v>
      </c>
      <c r="C10" s="375">
        <v>479</v>
      </c>
      <c r="D10" s="375">
        <v>468.06</v>
      </c>
      <c r="E10" s="21">
        <f t="shared" ref="E10:E21" si="0">D10/C10-1</f>
        <v>-2.2839248434238013E-2</v>
      </c>
      <c r="F10" s="79"/>
    </row>
    <row r="11" spans="1:18" ht="13.5">
      <c r="A11" s="376" t="s">
        <v>57</v>
      </c>
      <c r="B11" s="377">
        <v>496.23333333333341</v>
      </c>
      <c r="C11" s="377">
        <v>461.5</v>
      </c>
      <c r="D11" s="377">
        <v>464.67</v>
      </c>
      <c r="E11" s="22">
        <f t="shared" si="0"/>
        <v>6.8689057421451594E-3</v>
      </c>
      <c r="F11" s="79"/>
      <c r="G11" s="384"/>
      <c r="H11" s="384"/>
      <c r="I11" s="384"/>
      <c r="J11" s="384"/>
      <c r="K11" s="384"/>
      <c r="L11" s="384"/>
      <c r="M11" s="384"/>
      <c r="N11" s="384"/>
      <c r="O11" s="384"/>
      <c r="P11" s="384"/>
      <c r="Q11" s="384"/>
    </row>
    <row r="12" spans="1:18" ht="13.5">
      <c r="A12" s="376" t="s">
        <v>58</v>
      </c>
      <c r="B12" s="377">
        <v>503.12749999999994</v>
      </c>
      <c r="C12" s="377">
        <v>469.81</v>
      </c>
      <c r="D12" s="377">
        <v>461.25</v>
      </c>
      <c r="E12" s="22">
        <f t="shared" si="0"/>
        <v>-1.8220131542538431E-2</v>
      </c>
      <c r="F12" s="79"/>
    </row>
    <row r="13" spans="1:18" ht="13.5">
      <c r="A13" s="376" t="s">
        <v>59</v>
      </c>
      <c r="B13" s="377">
        <v>524.33999999999992</v>
      </c>
      <c r="C13" s="377">
        <v>498.2</v>
      </c>
      <c r="D13" s="377">
        <v>463.8</v>
      </c>
      <c r="E13" s="22">
        <f t="shared" si="0"/>
        <v>-6.904857486953031E-2</v>
      </c>
      <c r="F13" s="49"/>
    </row>
    <row r="14" spans="1:18" ht="13.5">
      <c r="A14" s="376" t="s">
        <v>60</v>
      </c>
      <c r="B14" s="377">
        <v>536.98333333333335</v>
      </c>
      <c r="C14" s="377">
        <v>520.38</v>
      </c>
      <c r="D14" s="377">
        <v>474.88</v>
      </c>
      <c r="E14" s="22">
        <f t="shared" si="0"/>
        <v>-8.7436104385256952E-2</v>
      </c>
      <c r="F14" s="49"/>
    </row>
    <row r="15" spans="1:18" ht="13.5">
      <c r="A15" s="376" t="s">
        <v>61</v>
      </c>
      <c r="B15" s="377">
        <v>523.6</v>
      </c>
      <c r="C15" s="377">
        <v>522.33333333333337</v>
      </c>
      <c r="D15" s="377">
        <v>464.33</v>
      </c>
      <c r="E15" s="22">
        <f t="shared" si="0"/>
        <v>-0.11104658583280158</v>
      </c>
      <c r="F15" s="49"/>
    </row>
    <row r="16" spans="1:18" ht="13.5">
      <c r="A16" s="376" t="s">
        <v>62</v>
      </c>
      <c r="B16" s="377">
        <v>534.125</v>
      </c>
      <c r="C16" s="377">
        <v>525.625</v>
      </c>
      <c r="D16" s="377">
        <v>459</v>
      </c>
      <c r="E16" s="22">
        <f t="shared" si="0"/>
        <v>-0.12675386444708681</v>
      </c>
    </row>
    <row r="17" spans="1:25" ht="13.5">
      <c r="A17" s="376" t="s">
        <v>63</v>
      </c>
      <c r="B17" s="377">
        <v>533.91999999999996</v>
      </c>
      <c r="C17" s="377">
        <v>523.25</v>
      </c>
      <c r="D17" s="377">
        <v>479.88</v>
      </c>
      <c r="E17" s="22">
        <f t="shared" si="0"/>
        <v>-8.2885809842331626E-2</v>
      </c>
      <c r="F17" s="49"/>
    </row>
    <row r="18" spans="1:25" ht="13.5">
      <c r="A18" s="376" t="s">
        <v>64</v>
      </c>
      <c r="B18" s="377">
        <v>564.61</v>
      </c>
      <c r="C18" s="377">
        <v>493.75</v>
      </c>
      <c r="D18" s="377">
        <v>498.38</v>
      </c>
      <c r="E18" s="22">
        <f t="shared" si="0"/>
        <v>9.3772151898734446E-3</v>
      </c>
      <c r="F18" s="49"/>
    </row>
    <row r="19" spans="1:25" ht="13.5">
      <c r="A19" s="376" t="s">
        <v>65</v>
      </c>
      <c r="B19" s="377">
        <v>575.15</v>
      </c>
      <c r="C19" s="377">
        <v>493.875</v>
      </c>
      <c r="D19" s="377">
        <v>503.7</v>
      </c>
      <c r="E19" s="22">
        <f t="shared" si="0"/>
        <v>1.9893697798025745E-2</v>
      </c>
    </row>
    <row r="20" spans="1:25" ht="13.5">
      <c r="A20" s="376" t="s">
        <v>66</v>
      </c>
      <c r="B20" s="377">
        <v>549.03333333333342</v>
      </c>
      <c r="C20" s="377">
        <v>483</v>
      </c>
      <c r="D20" s="377">
        <v>514.83000000000004</v>
      </c>
      <c r="E20" s="22">
        <f t="shared" si="0"/>
        <v>6.5900621118012426E-2</v>
      </c>
      <c r="F20" s="49"/>
    </row>
    <row r="21" spans="1:25" ht="14" thickBot="1">
      <c r="A21" s="381" t="s">
        <v>67</v>
      </c>
      <c r="B21" s="382">
        <v>524.39833333333331</v>
      </c>
      <c r="C21" s="382">
        <v>475.63</v>
      </c>
      <c r="D21" s="382">
        <v>512</v>
      </c>
      <c r="E21" s="23">
        <f t="shared" si="0"/>
        <v>7.6467001660954992E-2</v>
      </c>
      <c r="F21" s="49"/>
    </row>
    <row r="22" spans="1:25" ht="16.5" thickTop="1">
      <c r="A22" s="36" t="s">
        <v>98</v>
      </c>
      <c r="B22" s="385"/>
      <c r="C22" s="36"/>
      <c r="D22" s="36"/>
      <c r="E22" s="36"/>
      <c r="G22" s="36" t="s">
        <v>98</v>
      </c>
    </row>
    <row r="23" spans="1:25">
      <c r="A23" s="36"/>
      <c r="B23" s="36"/>
      <c r="C23" s="36"/>
      <c r="D23" s="36"/>
      <c r="E23" s="36"/>
    </row>
    <row r="24" spans="1:25" ht="17.5">
      <c r="A24" s="383" t="s">
        <v>72</v>
      </c>
      <c r="B24" s="36"/>
      <c r="C24" s="36"/>
      <c r="D24" s="36"/>
      <c r="E24" s="36"/>
    </row>
    <row r="25" spans="1:25" ht="32.15" customHeight="1" thickBot="1">
      <c r="A25" s="36"/>
      <c r="B25" s="36"/>
      <c r="C25" s="36"/>
      <c r="D25" s="36"/>
      <c r="E25" s="36"/>
    </row>
    <row r="26" spans="1:25" ht="24.5" customHeight="1" thickTop="1" thickBot="1">
      <c r="A26" s="341" t="s">
        <v>70</v>
      </c>
      <c r="B26" s="324" t="s">
        <v>163</v>
      </c>
      <c r="C26" s="325" t="s">
        <v>96</v>
      </c>
      <c r="D26" s="325" t="s">
        <v>164</v>
      </c>
      <c r="E26" s="326" t="s">
        <v>165</v>
      </c>
      <c r="N26" s="386"/>
      <c r="O26" s="386"/>
      <c r="P26" s="386"/>
      <c r="Q26" s="386"/>
      <c r="R26" s="386"/>
      <c r="S26" s="386"/>
      <c r="T26" s="386"/>
      <c r="U26" s="386"/>
      <c r="V26" s="386"/>
      <c r="W26" s="386"/>
      <c r="X26" s="386"/>
      <c r="Y26" s="386"/>
    </row>
    <row r="27" spans="1:25" ht="14" thickTop="1">
      <c r="A27" s="374" t="s">
        <v>74</v>
      </c>
      <c r="B27" s="375">
        <v>469.625</v>
      </c>
      <c r="C27" s="375">
        <v>448.13</v>
      </c>
      <c r="D27" s="375">
        <v>457.5</v>
      </c>
      <c r="E27" s="21">
        <f>D27/C27-1</f>
        <v>2.0909111195412056E-2</v>
      </c>
      <c r="F27" s="80"/>
      <c r="G27" s="384"/>
      <c r="H27" s="384"/>
      <c r="I27" s="384"/>
      <c r="J27" s="384"/>
      <c r="K27" s="384"/>
      <c r="L27" s="384"/>
      <c r="M27" s="384"/>
      <c r="N27" s="384"/>
      <c r="O27" s="384"/>
      <c r="P27" s="384"/>
      <c r="Q27" s="384"/>
    </row>
    <row r="28" spans="1:25" ht="13.5">
      <c r="A28" s="376" t="s">
        <v>57</v>
      </c>
      <c r="B28" s="377">
        <v>479.16666666666669</v>
      </c>
      <c r="C28" s="377">
        <v>464.17</v>
      </c>
      <c r="D28" s="377">
        <v>480</v>
      </c>
      <c r="E28" s="22">
        <f>D28/C28-1</f>
        <v>3.4103884352715497E-2</v>
      </c>
      <c r="F28" s="80"/>
      <c r="G28" s="384"/>
      <c r="H28" s="384"/>
      <c r="I28" s="384"/>
      <c r="J28" s="384"/>
      <c r="K28" s="384"/>
      <c r="L28" s="384"/>
      <c r="M28" s="384"/>
      <c r="N28" s="386"/>
      <c r="O28" s="384"/>
      <c r="P28" s="384"/>
      <c r="Q28" s="384"/>
    </row>
    <row r="29" spans="1:25" ht="13.5">
      <c r="A29" s="376" t="s">
        <v>58</v>
      </c>
      <c r="B29" s="377">
        <v>476.97500000000002</v>
      </c>
      <c r="C29" s="377">
        <v>467.5</v>
      </c>
      <c r="D29" s="377">
        <v>488.75</v>
      </c>
      <c r="E29" s="22">
        <f>D29/C29-1</f>
        <v>4.5454545454545414E-2</v>
      </c>
      <c r="F29" s="80"/>
      <c r="N29" s="386"/>
    </row>
    <row r="30" spans="1:25" ht="13.5">
      <c r="A30" s="376" t="s">
        <v>59</v>
      </c>
      <c r="B30" s="377">
        <v>519.02499999999998</v>
      </c>
      <c r="C30" s="377">
        <v>536.25</v>
      </c>
      <c r="D30" s="377">
        <v>500</v>
      </c>
      <c r="E30" s="22">
        <f>D30/C30-1</f>
        <v>-6.7599067599067642E-2</v>
      </c>
      <c r="N30" s="386"/>
    </row>
    <row r="31" spans="1:25" ht="13.5">
      <c r="A31" s="376" t="s">
        <v>60</v>
      </c>
      <c r="B31" s="377">
        <v>533.33333333333326</v>
      </c>
      <c r="C31" s="377">
        <v>553.75</v>
      </c>
      <c r="D31" s="377">
        <v>553.33000000000004</v>
      </c>
      <c r="E31" s="22">
        <f>D31/C31-1</f>
        <v>-7.5846501128662425E-4</v>
      </c>
      <c r="F31" s="49"/>
      <c r="N31" s="386"/>
    </row>
    <row r="32" spans="1:25" ht="13.5">
      <c r="A32" s="376" t="s">
        <v>61</v>
      </c>
      <c r="B32" s="377">
        <v>514.5</v>
      </c>
      <c r="C32" s="377">
        <v>538.33333333333337</v>
      </c>
      <c r="D32" s="377"/>
      <c r="E32" s="22"/>
      <c r="F32" s="49"/>
      <c r="N32" s="386"/>
    </row>
    <row r="33" spans="1:14" ht="13.5">
      <c r="A33" s="376" t="s">
        <v>62</v>
      </c>
      <c r="B33" s="377">
        <v>520.25</v>
      </c>
      <c r="C33" s="377">
        <v>533.75</v>
      </c>
      <c r="D33" s="377">
        <v>550</v>
      </c>
      <c r="E33" s="22">
        <f>D33/C33-1</f>
        <v>3.0444964871194413E-2</v>
      </c>
      <c r="F33" s="49"/>
      <c r="N33" s="386"/>
    </row>
    <row r="34" spans="1:14" ht="13.5">
      <c r="A34" s="376" t="s">
        <v>63</v>
      </c>
      <c r="B34" s="377">
        <v>529.1</v>
      </c>
      <c r="C34" s="377">
        <v>538.75</v>
      </c>
      <c r="D34" s="377">
        <v>546.25</v>
      </c>
      <c r="E34" s="22">
        <f>D34/C34-1</f>
        <v>1.3921113689095099E-2</v>
      </c>
      <c r="N34" s="386"/>
    </row>
    <row r="35" spans="1:14" ht="13.5">
      <c r="A35" s="376" t="s">
        <v>64</v>
      </c>
      <c r="B35" s="377">
        <v>575.8125</v>
      </c>
      <c r="C35" s="377"/>
      <c r="D35" s="377">
        <v>531.25</v>
      </c>
      <c r="E35" s="22"/>
      <c r="F35" s="49"/>
      <c r="N35" s="386"/>
    </row>
    <row r="36" spans="1:14" ht="13.5">
      <c r="A36" s="376" t="s">
        <v>65</v>
      </c>
      <c r="B36" s="377">
        <v>526.65</v>
      </c>
      <c r="C36" s="377">
        <v>457.5</v>
      </c>
      <c r="D36" s="377">
        <v>498.5</v>
      </c>
      <c r="E36" s="22">
        <f t="shared" ref="E36:E38" si="1">D36/C36-1</f>
        <v>8.9617486338797736E-2</v>
      </c>
      <c r="N36" s="386"/>
    </row>
    <row r="37" spans="1:14" ht="13.5">
      <c r="A37" s="376" t="s">
        <v>66</v>
      </c>
      <c r="B37" s="377">
        <v>523.66666666666674</v>
      </c>
      <c r="C37" s="377">
        <v>427.5</v>
      </c>
      <c r="D37" s="377">
        <v>499.17</v>
      </c>
      <c r="E37" s="22">
        <f t="shared" si="1"/>
        <v>0.1676491228070176</v>
      </c>
      <c r="F37" s="49"/>
      <c r="N37" s="386"/>
    </row>
    <row r="38" spans="1:14" ht="14" thickBot="1">
      <c r="A38" s="381" t="s">
        <v>67</v>
      </c>
      <c r="B38" s="382">
        <v>493.18333333333339</v>
      </c>
      <c r="C38" s="382">
        <v>431.25</v>
      </c>
      <c r="D38" s="382">
        <v>508.13</v>
      </c>
      <c r="E38" s="23">
        <f t="shared" si="1"/>
        <v>0.1782724637681159</v>
      </c>
      <c r="F38" s="49"/>
      <c r="N38" s="386"/>
    </row>
    <row r="39" spans="1:14" ht="16.5" thickTop="1">
      <c r="A39" s="36" t="s">
        <v>98</v>
      </c>
      <c r="G39" s="36" t="s">
        <v>98</v>
      </c>
      <c r="N39" s="386"/>
    </row>
  </sheetData>
  <hyperlinks>
    <hyperlink ref="R1" location="'Sommaire&amp;Méthodo'!A1" display="Retour Sommaire" xr:uid="{0C0827F0-B226-4EED-B9C5-28BAFB74E350}"/>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Sommaire&amp;Méthodo</vt:lpstr>
      <vt:lpstr>Calendrier_Estim_production</vt:lpstr>
      <vt:lpstr>GC_Estim1_07_SURF_RDT_25_26</vt:lpstr>
      <vt:lpstr>GC_Estim1_07_SURF_25_26</vt:lpstr>
      <vt:lpstr>GC_Estim1_07_RDT_25_26</vt:lpstr>
      <vt:lpstr>Cotations_cereales</vt:lpstr>
      <vt:lpstr>Cotations_oleoproteagineux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Virginie JUVENEL</dc:creator>
  <cp:lastModifiedBy>Utilisateur Windows</cp:lastModifiedBy>
  <cp:revision>1</cp:revision>
  <cp:lastPrinted>2025-01-07T16:24:25Z</cp:lastPrinted>
  <dcterms:created xsi:type="dcterms:W3CDTF">2022-12-06T11:37:04Z</dcterms:created>
  <dcterms:modified xsi:type="dcterms:W3CDTF">2026-07-15T12:16:00Z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11.5606</vt:lpwstr>
  </property>
</Properties>
</file>